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5255" windowHeight="7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38" i="1" l="1"/>
  <c r="J138" i="1"/>
  <c r="I139" i="1"/>
  <c r="J139" i="1"/>
  <c r="I140" i="1"/>
  <c r="J140" i="1"/>
  <c r="I142" i="1"/>
  <c r="J142" i="1"/>
  <c r="I143" i="1"/>
  <c r="J143" i="1"/>
  <c r="I144" i="1"/>
  <c r="J144" i="1"/>
  <c r="I145" i="1"/>
  <c r="K145" i="1" s="1"/>
  <c r="J145" i="1"/>
  <c r="I146" i="1"/>
  <c r="J146" i="1"/>
  <c r="K146" i="1"/>
  <c r="I147" i="1"/>
  <c r="K147" i="1" s="1"/>
  <c r="J147" i="1"/>
  <c r="G148" i="1"/>
  <c r="I149" i="1"/>
  <c r="J149" i="1"/>
  <c r="G150" i="1"/>
  <c r="H150" i="1"/>
  <c r="H148" i="1" s="1"/>
  <c r="I148" i="1" s="1"/>
  <c r="I151" i="1"/>
  <c r="J151" i="1"/>
  <c r="I152" i="1"/>
  <c r="J152" i="1"/>
  <c r="I153" i="1"/>
  <c r="J153" i="1"/>
  <c r="I154" i="1"/>
  <c r="J154" i="1"/>
  <c r="M154" i="1" s="1"/>
  <c r="I155" i="1"/>
  <c r="J155" i="1"/>
  <c r="I156" i="1"/>
  <c r="J156" i="1"/>
  <c r="I157" i="1"/>
  <c r="J157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G166" i="1"/>
  <c r="G158" i="1" s="1"/>
  <c r="H166" i="1"/>
  <c r="H158" i="1" s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G175" i="1"/>
  <c r="G174" i="1" s="1"/>
  <c r="H175" i="1"/>
  <c r="I176" i="1"/>
  <c r="J176" i="1"/>
  <c r="G177" i="1"/>
  <c r="J177" i="1" s="1"/>
  <c r="H177" i="1"/>
  <c r="I178" i="1"/>
  <c r="J178" i="1"/>
  <c r="M178" i="1" s="1"/>
  <c r="I179" i="1"/>
  <c r="J179" i="1"/>
  <c r="G180" i="1"/>
  <c r="J180" i="1" s="1"/>
  <c r="H180" i="1"/>
  <c r="I181" i="1"/>
  <c r="J181" i="1"/>
  <c r="M181" i="1" s="1"/>
  <c r="G182" i="1"/>
  <c r="H182" i="1"/>
  <c r="I182" i="1" s="1"/>
  <c r="I183" i="1"/>
  <c r="J183" i="1"/>
  <c r="I184" i="1"/>
  <c r="J184" i="1"/>
  <c r="I185" i="1"/>
  <c r="J185" i="1"/>
  <c r="I186" i="1"/>
  <c r="J186" i="1"/>
  <c r="I187" i="1"/>
  <c r="J187" i="1"/>
  <c r="I188" i="1"/>
  <c r="J188" i="1"/>
  <c r="G189" i="1"/>
  <c r="H189" i="1"/>
  <c r="I189" i="1"/>
  <c r="I190" i="1"/>
  <c r="J190" i="1"/>
  <c r="I191" i="1"/>
  <c r="J191" i="1"/>
  <c r="I192" i="1"/>
  <c r="J192" i="1"/>
  <c r="G193" i="1"/>
  <c r="H193" i="1"/>
  <c r="I193" i="1" s="1"/>
  <c r="I194" i="1"/>
  <c r="J194" i="1"/>
  <c r="I195" i="1"/>
  <c r="J195" i="1"/>
  <c r="I196" i="1"/>
  <c r="J196" i="1"/>
  <c r="G198" i="1"/>
  <c r="J198" i="1" s="1"/>
  <c r="H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G206" i="1"/>
  <c r="J206" i="1" s="1"/>
  <c r="H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G217" i="1"/>
  <c r="J217" i="1" s="1"/>
  <c r="H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G228" i="1"/>
  <c r="H228" i="1"/>
  <c r="I228" i="1" s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G237" i="1"/>
  <c r="J237" i="1" s="1"/>
  <c r="H237" i="1"/>
  <c r="I238" i="1"/>
  <c r="J238" i="1"/>
  <c r="I239" i="1"/>
  <c r="J239" i="1"/>
  <c r="I240" i="1"/>
  <c r="J240" i="1"/>
  <c r="I241" i="1"/>
  <c r="J241" i="1"/>
  <c r="I242" i="1"/>
  <c r="J242" i="1"/>
  <c r="G243" i="1"/>
  <c r="H243" i="1"/>
  <c r="I243" i="1" s="1"/>
  <c r="J243" i="1"/>
  <c r="I244" i="1"/>
  <c r="J244" i="1"/>
  <c r="I245" i="1"/>
  <c r="J245" i="1"/>
  <c r="I246" i="1"/>
  <c r="J246" i="1"/>
  <c r="G247" i="1"/>
  <c r="H247" i="1"/>
  <c r="I247" i="1" s="1"/>
  <c r="I248" i="1"/>
  <c r="J248" i="1"/>
  <c r="G250" i="1"/>
  <c r="G249" i="1" s="1"/>
  <c r="H250" i="1"/>
  <c r="H249" i="1" s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M273" i="1" s="1"/>
  <c r="I274" i="1"/>
  <c r="J274" i="1"/>
  <c r="I275" i="1"/>
  <c r="J275" i="1"/>
  <c r="I276" i="1"/>
  <c r="J276" i="1"/>
  <c r="I277" i="1"/>
  <c r="J277" i="1"/>
  <c r="I278" i="1"/>
  <c r="J278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G290" i="1"/>
  <c r="H290" i="1"/>
  <c r="I291" i="1"/>
  <c r="J291" i="1"/>
  <c r="I292" i="1"/>
  <c r="J292" i="1"/>
  <c r="I293" i="1"/>
  <c r="J293" i="1"/>
  <c r="I295" i="1"/>
  <c r="J295" i="1"/>
  <c r="I296" i="1"/>
  <c r="J296" i="1"/>
  <c r="I297" i="1"/>
  <c r="J297" i="1"/>
  <c r="I298" i="1"/>
  <c r="J298" i="1"/>
  <c r="G300" i="1"/>
  <c r="G299" i="1" s="1"/>
  <c r="H300" i="1"/>
  <c r="H299" i="1" s="1"/>
  <c r="I301" i="1"/>
  <c r="J301" i="1"/>
  <c r="I302" i="1"/>
  <c r="J302" i="1"/>
  <c r="I303" i="1"/>
  <c r="J303" i="1"/>
  <c r="I304" i="1"/>
  <c r="J304" i="1"/>
  <c r="I305" i="1"/>
  <c r="J305" i="1"/>
  <c r="G307" i="1"/>
  <c r="J307" i="1" s="1"/>
  <c r="H307" i="1"/>
  <c r="H306" i="1" s="1"/>
  <c r="I308" i="1"/>
  <c r="J308" i="1"/>
  <c r="I309" i="1"/>
  <c r="J309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G326" i="1"/>
  <c r="J326" i="1" s="1"/>
  <c r="I327" i="1"/>
  <c r="J327" i="1"/>
  <c r="I328" i="1"/>
  <c r="J328" i="1"/>
  <c r="H329" i="1"/>
  <c r="H326" i="1" s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G343" i="1"/>
  <c r="J343" i="1" s="1"/>
  <c r="H343" i="1"/>
  <c r="I343" i="1" s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3" i="1"/>
  <c r="J403" i="1"/>
  <c r="I406" i="1"/>
  <c r="J406" i="1"/>
  <c r="I408" i="1"/>
  <c r="J408" i="1"/>
  <c r="I409" i="1"/>
  <c r="J409" i="1"/>
  <c r="G410" i="1"/>
  <c r="J410" i="1" s="1"/>
  <c r="H410" i="1"/>
  <c r="H407" i="1" s="1"/>
  <c r="I410" i="1"/>
  <c r="I411" i="1"/>
  <c r="J411" i="1"/>
  <c r="M411" i="1" s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L446" i="1"/>
  <c r="Q461" i="1"/>
  <c r="A392" i="1"/>
  <c r="A393" i="1" s="1"/>
  <c r="A394" i="1" s="1"/>
  <c r="A395" i="1" s="1"/>
  <c r="A396" i="1" s="1"/>
  <c r="A397" i="1" s="1"/>
  <c r="A398" i="1" s="1"/>
  <c r="A399" i="1" s="1"/>
  <c r="A382" i="1"/>
  <c r="A376" i="1"/>
  <c r="A377" i="1" s="1"/>
  <c r="A378" i="1" s="1"/>
  <c r="A379" i="1" s="1"/>
  <c r="A380" i="1" s="1"/>
  <c r="H137" i="1"/>
  <c r="H136" i="1" s="1"/>
  <c r="G137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H128" i="1"/>
  <c r="J128" i="1" s="1"/>
  <c r="J127" i="1"/>
  <c r="I127" i="1"/>
  <c r="J126" i="1"/>
  <c r="I126" i="1"/>
  <c r="J125" i="1"/>
  <c r="I125" i="1"/>
  <c r="J124" i="1"/>
  <c r="I124" i="1"/>
  <c r="J123" i="1"/>
  <c r="I123" i="1"/>
  <c r="J122" i="1"/>
  <c r="I122" i="1"/>
  <c r="G121" i="1"/>
  <c r="G120" i="1"/>
  <c r="G114" i="1" s="1"/>
  <c r="G113" i="1" s="1"/>
  <c r="J119" i="1"/>
  <c r="I119" i="1"/>
  <c r="J118" i="1"/>
  <c r="I118" i="1"/>
  <c r="J117" i="1"/>
  <c r="I117" i="1"/>
  <c r="J116" i="1"/>
  <c r="I116" i="1"/>
  <c r="J115" i="1"/>
  <c r="I115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H106" i="1"/>
  <c r="G106" i="1"/>
  <c r="I106" i="1" s="1"/>
  <c r="J105" i="1"/>
  <c r="I105" i="1"/>
  <c r="H104" i="1"/>
  <c r="G104" i="1"/>
  <c r="J103" i="1"/>
  <c r="I103" i="1"/>
  <c r="H102" i="1"/>
  <c r="J102" i="1" s="1"/>
  <c r="G102" i="1"/>
  <c r="J101" i="1"/>
  <c r="I101" i="1"/>
  <c r="J100" i="1"/>
  <c r="I100" i="1"/>
  <c r="J99" i="1"/>
  <c r="I99" i="1"/>
  <c r="J98" i="1"/>
  <c r="I98" i="1"/>
  <c r="J97" i="1"/>
  <c r="I97" i="1"/>
  <c r="J96" i="1"/>
  <c r="I96" i="1"/>
  <c r="G95" i="1"/>
  <c r="I95" i="1" s="1"/>
  <c r="J94" i="1"/>
  <c r="I94" i="1"/>
  <c r="J93" i="1"/>
  <c r="I93" i="1"/>
  <c r="J92" i="1"/>
  <c r="I92" i="1"/>
  <c r="G91" i="1"/>
  <c r="J91" i="1" s="1"/>
  <c r="J90" i="1"/>
  <c r="I90" i="1"/>
  <c r="J89" i="1"/>
  <c r="I89" i="1"/>
  <c r="J88" i="1"/>
  <c r="I88" i="1"/>
  <c r="G87" i="1"/>
  <c r="I87" i="1" s="1"/>
  <c r="J86" i="1"/>
  <c r="I86" i="1"/>
  <c r="G85" i="1"/>
  <c r="J85" i="1" s="1"/>
  <c r="J84" i="1"/>
  <c r="I84" i="1"/>
  <c r="J83" i="1"/>
  <c r="I83" i="1"/>
  <c r="G82" i="1"/>
  <c r="I82" i="1" s="1"/>
  <c r="J81" i="1"/>
  <c r="I81" i="1"/>
  <c r="J80" i="1"/>
  <c r="I80" i="1"/>
  <c r="J79" i="1"/>
  <c r="I79" i="1"/>
  <c r="J78" i="1"/>
  <c r="I78" i="1"/>
  <c r="G77" i="1"/>
  <c r="J77" i="1" s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G69" i="1"/>
  <c r="I69" i="1" s="1"/>
  <c r="J68" i="1"/>
  <c r="I68" i="1"/>
  <c r="J67" i="1"/>
  <c r="I67" i="1"/>
  <c r="J66" i="1"/>
  <c r="I66" i="1"/>
  <c r="I65" i="1"/>
  <c r="G65" i="1"/>
  <c r="J65" i="1" s="1"/>
  <c r="G64" i="1"/>
  <c r="I64" i="1" s="1"/>
  <c r="J63" i="1"/>
  <c r="I63" i="1"/>
  <c r="J62" i="1"/>
  <c r="I62" i="1"/>
  <c r="J61" i="1"/>
  <c r="I61" i="1"/>
  <c r="J60" i="1"/>
  <c r="I60" i="1"/>
  <c r="G59" i="1"/>
  <c r="J59" i="1" s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H47" i="1"/>
  <c r="J47" i="1" s="1"/>
  <c r="G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H17" i="1"/>
  <c r="G17" i="1"/>
  <c r="I17" i="1" s="1"/>
  <c r="J16" i="1"/>
  <c r="I16" i="1"/>
  <c r="J15" i="1"/>
  <c r="I15" i="1"/>
  <c r="H14" i="1"/>
  <c r="G14" i="1"/>
  <c r="G13" i="1" s="1"/>
  <c r="J11" i="1"/>
  <c r="I11" i="1"/>
  <c r="J10" i="1"/>
  <c r="I10" i="1"/>
  <c r="H9" i="1"/>
  <c r="G9" i="1"/>
  <c r="I9" i="1" s="1"/>
  <c r="J8" i="1"/>
  <c r="I8" i="1"/>
  <c r="H7" i="1"/>
  <c r="G7" i="1"/>
  <c r="I290" i="1" l="1"/>
  <c r="I250" i="1"/>
  <c r="I217" i="1"/>
  <c r="I206" i="1"/>
  <c r="J189" i="1"/>
  <c r="I175" i="1"/>
  <c r="J7" i="1"/>
  <c r="J14" i="1"/>
  <c r="I102" i="1"/>
  <c r="I128" i="1"/>
  <c r="J247" i="1"/>
  <c r="J193" i="1"/>
  <c r="H174" i="1"/>
  <c r="I166" i="1"/>
  <c r="J150" i="1"/>
  <c r="J9" i="1"/>
  <c r="G197" i="1"/>
  <c r="J148" i="1"/>
  <c r="I85" i="1"/>
  <c r="J104" i="1"/>
  <c r="H121" i="1"/>
  <c r="H120" i="1" s="1"/>
  <c r="J300" i="1"/>
  <c r="I237" i="1"/>
  <c r="J182" i="1"/>
  <c r="I180" i="1"/>
  <c r="I177" i="1"/>
  <c r="I307" i="1"/>
  <c r="J290" i="1"/>
  <c r="J228" i="1"/>
  <c r="H197" i="1"/>
  <c r="H135" i="1" s="1"/>
  <c r="I121" i="1"/>
  <c r="J121" i="1"/>
  <c r="J120" i="1"/>
  <c r="G12" i="1"/>
  <c r="G6" i="1" s="1"/>
  <c r="I77" i="1"/>
  <c r="I91" i="1"/>
  <c r="I59" i="1"/>
  <c r="J299" i="1"/>
  <c r="I299" i="1"/>
  <c r="I174" i="1"/>
  <c r="J174" i="1"/>
  <c r="L457" i="1"/>
  <c r="H325" i="1"/>
  <c r="H324" i="1" s="1"/>
  <c r="I326" i="1"/>
  <c r="I249" i="1"/>
  <c r="J249" i="1"/>
  <c r="I197" i="1"/>
  <c r="I158" i="1"/>
  <c r="J158" i="1"/>
  <c r="H294" i="1"/>
  <c r="H280" i="1" s="1"/>
  <c r="I300" i="1"/>
  <c r="J250" i="1"/>
  <c r="I198" i="1"/>
  <c r="J175" i="1"/>
  <c r="J166" i="1"/>
  <c r="I150" i="1"/>
  <c r="G407" i="1"/>
  <c r="G325" i="1"/>
  <c r="G306" i="1"/>
  <c r="J137" i="1"/>
  <c r="I329" i="1"/>
  <c r="I7" i="1"/>
  <c r="H13" i="1"/>
  <c r="I13" i="1" s="1"/>
  <c r="I14" i="1"/>
  <c r="I47" i="1"/>
  <c r="J64" i="1"/>
  <c r="J69" i="1"/>
  <c r="J82" i="1"/>
  <c r="J87" i="1"/>
  <c r="J95" i="1"/>
  <c r="I104" i="1"/>
  <c r="H114" i="1"/>
  <c r="I120" i="1"/>
  <c r="I137" i="1"/>
  <c r="I114" i="1"/>
  <c r="H401" i="1" l="1"/>
  <c r="H429" i="1" s="1"/>
  <c r="J197" i="1"/>
  <c r="J407" i="1"/>
  <c r="I407" i="1"/>
  <c r="H402" i="1"/>
  <c r="J325" i="1"/>
  <c r="G324" i="1"/>
  <c r="I325" i="1"/>
  <c r="J306" i="1"/>
  <c r="I306" i="1"/>
  <c r="G294" i="1"/>
  <c r="J114" i="1"/>
  <c r="H113" i="1"/>
  <c r="J13" i="1"/>
  <c r="H12" i="1"/>
  <c r="G136" i="1"/>
  <c r="J294" i="1" l="1"/>
  <c r="G280" i="1"/>
  <c r="I294" i="1"/>
  <c r="J324" i="1"/>
  <c r="I324" i="1"/>
  <c r="J12" i="1"/>
  <c r="H6" i="1"/>
  <c r="I12" i="1"/>
  <c r="J113" i="1"/>
  <c r="I113" i="1"/>
  <c r="J136" i="1"/>
  <c r="I136" i="1"/>
  <c r="G135" i="1"/>
  <c r="H279" i="1" l="1"/>
  <c r="H400" i="1"/>
  <c r="G401" i="1"/>
  <c r="G279" i="1"/>
  <c r="J280" i="1"/>
  <c r="G400" i="1"/>
  <c r="I280" i="1"/>
  <c r="J135" i="1"/>
  <c r="I135" i="1"/>
  <c r="J6" i="1"/>
  <c r="I6" i="1"/>
  <c r="H404" i="1" l="1"/>
  <c r="H428" i="1"/>
  <c r="H405" i="1"/>
  <c r="J401" i="1"/>
  <c r="I401" i="1"/>
  <c r="G402" i="1"/>
  <c r="G429" i="1"/>
  <c r="J400" i="1"/>
  <c r="I400" i="1"/>
  <c r="G404" i="1"/>
  <c r="G405" i="1"/>
  <c r="G428" i="1"/>
  <c r="J279" i="1"/>
  <c r="I279" i="1"/>
  <c r="H430" i="1" l="1"/>
  <c r="J428" i="1"/>
  <c r="I428" i="1"/>
  <c r="G430" i="1"/>
  <c r="G446" i="1"/>
  <c r="L466" i="1"/>
  <c r="J404" i="1"/>
  <c r="I404" i="1"/>
  <c r="J402" i="1"/>
  <c r="I402" i="1"/>
  <c r="J405" i="1"/>
  <c r="I405" i="1"/>
  <c r="J429" i="1"/>
  <c r="I429" i="1"/>
  <c r="G457" i="1"/>
  <c r="L458" i="1"/>
  <c r="L465" i="1" l="1"/>
  <c r="L459" i="1"/>
  <c r="J430" i="1"/>
  <c r="I430" i="1"/>
  <c r="G141" i="1" l="1"/>
  <c r="J141" i="1" s="1"/>
  <c r="I141" i="1" l="1"/>
</calcChain>
</file>

<file path=xl/sharedStrings.xml><?xml version="1.0" encoding="utf-8"?>
<sst xmlns="http://schemas.openxmlformats.org/spreadsheetml/2006/main" count="423" uniqueCount="398">
  <si>
    <t>MUNICIPALIDAD DE LAS OVEJAS</t>
  </si>
  <si>
    <t>ESQUEMA AHORRO-INVERSION-FINANCIAMIENTO
SECTOR PÚBLICO MUNICIPAL CONSOLIDADO</t>
  </si>
  <si>
    <t>RECAUDADO</t>
  </si>
  <si>
    <t>- Cifras en Pesos a Valores Corrientes -</t>
  </si>
  <si>
    <t>GASTADO</t>
  </si>
  <si>
    <t>Concepto</t>
  </si>
  <si>
    <t>EJECUCIÓN</t>
  </si>
  <si>
    <t>PRESUPUESTO</t>
  </si>
  <si>
    <t>EJECUTADO</t>
  </si>
  <si>
    <t>EN MAS</t>
  </si>
  <si>
    <t>EN MENOS</t>
  </si>
  <si>
    <t>Año 2012</t>
  </si>
  <si>
    <t>Año 2019</t>
  </si>
  <si>
    <t>AÑO 2019</t>
  </si>
  <si>
    <t>I - INGRESOS CORRIENTES</t>
  </si>
  <si>
    <t>De Origen Nacional</t>
  </si>
  <si>
    <t>Coparticipación Federal de Impuestos</t>
  </si>
  <si>
    <t>De Origen Provincial</t>
  </si>
  <si>
    <t>Coparticipación de Imp. Provinciales</t>
  </si>
  <si>
    <t>Impuestos Provinciales s/Ley 2495</t>
  </si>
  <si>
    <t>De Origen Municipal</t>
  </si>
  <si>
    <t xml:space="preserve">Ingresos Tributarios </t>
  </si>
  <si>
    <t>Impuestos</t>
  </si>
  <si>
    <t>Automotores</t>
  </si>
  <si>
    <t>Automotores Ejercicios Anteriores</t>
  </si>
  <si>
    <t>Tasas Municipales</t>
  </si>
  <si>
    <t>Servicios Retributivos</t>
  </si>
  <si>
    <t>Servicios Retributivos Ejercicio Anterior</t>
  </si>
  <si>
    <t>Habilitacion Comercio e Industria</t>
  </si>
  <si>
    <t>Inspección, Seguridad e Higiene</t>
  </si>
  <si>
    <t>Inspeccion,Seguridad e Higiene Ejercicios Anteriores</t>
  </si>
  <si>
    <t>Inspección Veterinaria</t>
  </si>
  <si>
    <t>Servicios Especiales de Residuos</t>
  </si>
  <si>
    <t>Servicios Especiales de Residuos de Ejercicios Anteriores</t>
  </si>
  <si>
    <t>Inspección de Rodados</t>
  </si>
  <si>
    <t>Servicio de Agua Potable</t>
  </si>
  <si>
    <t>Servicio Agua Potable rec.ejerc.vencido</t>
  </si>
  <si>
    <t>Conservación de Calles</t>
  </si>
  <si>
    <t>Tasa de Baldíos</t>
  </si>
  <si>
    <t>Tasa de Baldíos de Ejercicios Anteriores</t>
  </si>
  <si>
    <t>Monotasa</t>
  </si>
  <si>
    <t>Monotasa Ejercicios Anteriores</t>
  </si>
  <si>
    <t>Actividades de Telecomunicaciones</t>
  </si>
  <si>
    <t>Tasa por Servicio C/Camiones y Equipos Municipales</t>
  </si>
  <si>
    <t>Tasa por Control de Camiones en Muelle de Piedra</t>
  </si>
  <si>
    <t>Asociación Bomberos</t>
  </si>
  <si>
    <t>Servicios retributivos</t>
  </si>
  <si>
    <t>Alumbrado Público</t>
  </si>
  <si>
    <t>Recolección de residuos</t>
  </si>
  <si>
    <t>Suministro de agua potable</t>
  </si>
  <si>
    <t>Red cloacal</t>
  </si>
  <si>
    <t>Venta ambulante</t>
  </si>
  <si>
    <t>Derechos</t>
  </si>
  <si>
    <t>Derecho de Oficina</t>
  </si>
  <si>
    <t>Venta Ambulante</t>
  </si>
  <si>
    <t>Publicidad y Propaganda</t>
  </si>
  <si>
    <t>Ocupación y Uso de Espacios Públicos</t>
  </si>
  <si>
    <t>Cementerio</t>
  </si>
  <si>
    <t>De Edificación y Obras en General</t>
  </si>
  <si>
    <t>Mensura y Subdivisón de Tierras</t>
  </si>
  <si>
    <t>Edificación e Inspección de Obras</t>
  </si>
  <si>
    <t>Conservación del Patrimonio</t>
  </si>
  <si>
    <t>De Oficina</t>
  </si>
  <si>
    <t>Derechos Varios</t>
  </si>
  <si>
    <t>Contribuciones</t>
  </si>
  <si>
    <t>Por mejoras</t>
  </si>
  <si>
    <t>Obra Gas Domiciliario</t>
  </si>
  <si>
    <t>Obra Gas chacras</t>
  </si>
  <si>
    <t>Otras Contribuciones</t>
  </si>
  <si>
    <t>Ingresos No Tributarios</t>
  </si>
  <si>
    <t>Alquileres</t>
  </si>
  <si>
    <t>Alquiler Salón</t>
  </si>
  <si>
    <t>Uso Inst. y Predio Gimnasio</t>
  </si>
  <si>
    <t>Uso del Centro de Convenciones</t>
  </si>
  <si>
    <t>Multas</t>
  </si>
  <si>
    <t>Infracciones de transito</t>
  </si>
  <si>
    <t>Infracciones de Tránsito</t>
  </si>
  <si>
    <t>Infracciones de comercio</t>
  </si>
  <si>
    <t>Recargos e Intereses</t>
  </si>
  <si>
    <t>Intereses en Cuentas Especial</t>
  </si>
  <si>
    <t>Intereses por Mora</t>
  </si>
  <si>
    <t>Multas Tribunal de Faltas</t>
  </si>
  <si>
    <t>Concesiones</t>
  </si>
  <si>
    <t>Concesión Campings Municipales</t>
  </si>
  <si>
    <t>Concesión Paseo Artesanos</t>
  </si>
  <si>
    <t>Recupero Gastos Terminal</t>
  </si>
  <si>
    <t>Alquiler espacio terminal</t>
  </si>
  <si>
    <t>Otros Ingresos No Tributarios</t>
  </si>
  <si>
    <t>Ingresos Eventuales</t>
  </si>
  <si>
    <t>Venta de Bienes y Serv. Púb. De la Adm. Públ.</t>
  </si>
  <si>
    <t>Venta de bienes</t>
  </si>
  <si>
    <t>Venta de bienes del reciclado</t>
  </si>
  <si>
    <t>Venta de servicios</t>
  </si>
  <si>
    <t>Guardería Municipal</t>
  </si>
  <si>
    <t>Servicios Varios</t>
  </si>
  <si>
    <t>Fondo Municipal Cultura</t>
  </si>
  <si>
    <t>Ingresos de Operación</t>
  </si>
  <si>
    <t>Venta bruta de bienes</t>
  </si>
  <si>
    <t>Venta bruta de servicios</t>
  </si>
  <si>
    <t>Otros ingresos de operación</t>
  </si>
  <si>
    <t xml:space="preserve">Renta de la Propiedad </t>
  </si>
  <si>
    <t>Intereses por préstamos</t>
  </si>
  <si>
    <t>Intereses por depósitos</t>
  </si>
  <si>
    <t>Intereses por títulos y valores</t>
  </si>
  <si>
    <t>Arrendamiento de tierras y terrenos</t>
  </si>
  <si>
    <t>Carnet de Conductor</t>
  </si>
  <si>
    <t>Uso de vehículos Municipales</t>
  </si>
  <si>
    <t>Regalías</t>
  </si>
  <si>
    <t>Regalías Hidrocarburíferas</t>
  </si>
  <si>
    <t>Multas Varias</t>
  </si>
  <si>
    <t>Otros Ingresos no Tributarios</t>
  </si>
  <si>
    <t>Residencia Estudiantil</t>
  </si>
  <si>
    <t>Pastaje Las Lagunas</t>
  </si>
  <si>
    <t>Ingresos Varios</t>
  </si>
  <si>
    <t>Ingresos Varios Las Lagunas</t>
  </si>
  <si>
    <t>Recupero de Préstamos</t>
  </si>
  <si>
    <t>Venta de áridos</t>
  </si>
  <si>
    <t>De Otro origen</t>
  </si>
  <si>
    <t>Transferencias Corrientes (ANR)</t>
  </si>
  <si>
    <t>Del Sector Público Provincial</t>
  </si>
  <si>
    <t>De la administración central provincial</t>
  </si>
  <si>
    <t xml:space="preserve">  Canon Extraordinario Ley 2615 Art. 7°</t>
  </si>
  <si>
    <t xml:space="preserve">  A.N.R. Desequilibrio Financiero</t>
  </si>
  <si>
    <t xml:space="preserve">  Convenio Informantes Turísticos</t>
  </si>
  <si>
    <t xml:space="preserve">  Funcionamiento Comedores Comunitarios</t>
  </si>
  <si>
    <t xml:space="preserve">  Convenio Minist. Acción Social - Profesionales y Operadores Sociales</t>
  </si>
  <si>
    <t xml:space="preserve">  Aportes Reintegrables</t>
  </si>
  <si>
    <t xml:space="preserve">  Políticas Sociales Mrio. De Acción Social</t>
  </si>
  <si>
    <t xml:space="preserve">  Acreditaciones varias</t>
  </si>
  <si>
    <t xml:space="preserve">  Juegos Neuquinos</t>
  </si>
  <si>
    <t xml:space="preserve">  Convenio Leña</t>
  </si>
  <si>
    <t>De empresas y sociedades del estado provinciales</t>
  </si>
  <si>
    <t>De instituciones financieras provinciales</t>
  </si>
  <si>
    <t>Otros de la administración central provincial</t>
  </si>
  <si>
    <t>II - GASTOS CORRIENTES</t>
  </si>
  <si>
    <t>Personal</t>
  </si>
  <si>
    <t>Personal permanente</t>
  </si>
  <si>
    <t>Retribuciones de los cargos (permanente)</t>
  </si>
  <si>
    <t>Retribuciones que no hacen a los cargos (permanente)</t>
  </si>
  <si>
    <t>Sueldo anual complementario (permanente)</t>
  </si>
  <si>
    <t>Servicios extraordinarios (permanente)</t>
  </si>
  <si>
    <t>Asignaciones familiares (permanente)</t>
  </si>
  <si>
    <t>Contribuciones patronales (permanente)</t>
  </si>
  <si>
    <t>Seguros riesgo del trabajo (permanente)</t>
  </si>
  <si>
    <t>Indemnización por jubilación por invalidez (permanente)</t>
  </si>
  <si>
    <t>Accidentes de trabajo (permanente)</t>
  </si>
  <si>
    <t>Personal permanente 2013</t>
  </si>
  <si>
    <t>Personal transitorio</t>
  </si>
  <si>
    <t>Planta temporaria: MONOTRIBUTISTAS</t>
  </si>
  <si>
    <t>Contratos de locación de servicios con prestación a título personal de pago mensual</t>
  </si>
  <si>
    <t xml:space="preserve">Retribuciones de los cargos  </t>
  </si>
  <si>
    <t xml:space="preserve">Retribuciones que no hacen a los cargos   </t>
  </si>
  <si>
    <t xml:space="preserve">Sueldo anual complementario </t>
  </si>
  <si>
    <t xml:space="preserve">Asignaciones familiares </t>
  </si>
  <si>
    <t xml:space="preserve">Contribuciones patronales </t>
  </si>
  <si>
    <t xml:space="preserve">Seguros riesgo del trabajo </t>
  </si>
  <si>
    <t>Personal transitorio 2013</t>
  </si>
  <si>
    <t>Planta política</t>
  </si>
  <si>
    <t>Personal en cargo político con categoría escalafonaria retenida</t>
  </si>
  <si>
    <t>Personal con cargo político</t>
  </si>
  <si>
    <t>Planta política 2013</t>
  </si>
  <si>
    <t>Bienes de Consumo</t>
  </si>
  <si>
    <t>Productos alimenticios agropecuarios y forestales</t>
  </si>
  <si>
    <t>Alimentos para personas</t>
  </si>
  <si>
    <t>Textiles y vestuario</t>
  </si>
  <si>
    <t>Prendas de vestir</t>
  </si>
  <si>
    <t>Productos de papel, cartón e impresos</t>
  </si>
  <si>
    <t>Productos de cuero y caucho</t>
  </si>
  <si>
    <t>Cubiertas y cámaras de aire</t>
  </si>
  <si>
    <t>Productos químicos, combustibles y lubricantes</t>
  </si>
  <si>
    <t>Insecticida, fumigantes, otros</t>
  </si>
  <si>
    <t>Combustibles y lubricantes</t>
  </si>
  <si>
    <t>Productos de minerales no metálicos</t>
  </si>
  <si>
    <t>Específicos veterinarios</t>
  </si>
  <si>
    <t>Mantenimiento de agua potable</t>
  </si>
  <si>
    <t>Productos metálicos</t>
  </si>
  <si>
    <t>Herramientas menores</t>
  </si>
  <si>
    <t>Elementos de seguridad industrial</t>
  </si>
  <si>
    <t>Minerales</t>
  </si>
  <si>
    <t>Otros bienes de consumo</t>
  </si>
  <si>
    <t>Utiles de limpieza</t>
  </si>
  <si>
    <t>Utiles de escritorio, oficina y enseñanza</t>
  </si>
  <si>
    <t xml:space="preserve">Otros   </t>
  </si>
  <si>
    <t>Servicios Básicos No Personales</t>
  </si>
  <si>
    <t>Servicios básicos</t>
  </si>
  <si>
    <t>Energía eléctrica</t>
  </si>
  <si>
    <t>Gas</t>
  </si>
  <si>
    <t>Teléfono, fax y comunicaciones por Internet</t>
  </si>
  <si>
    <t>Teléfono, fax y comunicaciones por Internet 2013</t>
  </si>
  <si>
    <t>Otros</t>
  </si>
  <si>
    <t>Alquileres de edificios y locales</t>
  </si>
  <si>
    <t>Energía eléctrica, gas y agua</t>
  </si>
  <si>
    <t>Mantenimiento, reparación y limpieza</t>
  </si>
  <si>
    <t>Mantenimiento y reparación de edificios y locales</t>
  </si>
  <si>
    <t>Mantenimiento y reparación de edificios y locales 2013</t>
  </si>
  <si>
    <t>Mantenimiento y reparación de vehículos</t>
  </si>
  <si>
    <t>Mantenimiento y reparación maquinaria y equipo</t>
  </si>
  <si>
    <t>Mantenimiento y reparación de vías de comunicación</t>
  </si>
  <si>
    <t>Mantenimiento de servicios informáticos</t>
  </si>
  <si>
    <t>Mantenimiento vías de comunicación</t>
  </si>
  <si>
    <t>Mantenimiento  de muebles y útiles</t>
  </si>
  <si>
    <t>Mantenimiento cancha de futbol</t>
  </si>
  <si>
    <t>Mantenimiento red de agua potable</t>
  </si>
  <si>
    <t>Servicios técnicos y profesionales</t>
  </si>
  <si>
    <t>Jurídicos</t>
  </si>
  <si>
    <t>Jurídicos 2013</t>
  </si>
  <si>
    <t>Contabilidad y auditoría</t>
  </si>
  <si>
    <t>Capacitación</t>
  </si>
  <si>
    <t>Capacitación 2013</t>
  </si>
  <si>
    <t>Contabilidad y auditoría 2013</t>
  </si>
  <si>
    <t>Técnicos</t>
  </si>
  <si>
    <t>Servicios comerciales y financieros</t>
  </si>
  <si>
    <t>Servicios Públicos Municipales</t>
  </si>
  <si>
    <t>Transporte</t>
  </si>
  <si>
    <t>Transporte 2013</t>
  </si>
  <si>
    <t>Publicidad y propaganda</t>
  </si>
  <si>
    <t>Primas y gastos de seguros</t>
  </si>
  <si>
    <t>Comisiones y gastos bancarios</t>
  </si>
  <si>
    <t>Fletes</t>
  </si>
  <si>
    <t>Intereses préstamo bancario</t>
  </si>
  <si>
    <t>Pasajes y viáticos</t>
  </si>
  <si>
    <t>Viáticos</t>
  </si>
  <si>
    <t>Impuestos, derechos y tasas</t>
  </si>
  <si>
    <t>Otros servicios</t>
  </si>
  <si>
    <t>Intereses de la Deuda</t>
  </si>
  <si>
    <t>Viáticos 2013</t>
  </si>
  <si>
    <t>Servicio de ceremonial</t>
  </si>
  <si>
    <t>Gastos de Bloque</t>
  </si>
  <si>
    <t>Fiestas Populares</t>
  </si>
  <si>
    <t>Alquileres y Derechos</t>
  </si>
  <si>
    <t>Transferencias p/financ. Erog. Ctes.</t>
  </si>
  <si>
    <t>Transferencias al sector privado para financiar gastos corrientes</t>
  </si>
  <si>
    <t>Becas</t>
  </si>
  <si>
    <t>Pensiones 2013</t>
  </si>
  <si>
    <t>Ayuda Social Directa</t>
  </si>
  <si>
    <t>Ayuda Social Directa 2013</t>
  </si>
  <si>
    <t>Transferencia a instituciones de enseñanza</t>
  </si>
  <si>
    <t>Programas Sociales</t>
  </si>
  <si>
    <t>Trans. A otras Instituc. Sociales sin fines de lucro</t>
  </si>
  <si>
    <t>Programas Sociales 2013</t>
  </si>
  <si>
    <t>Instituciones cuturales, científicas y deportivas</t>
  </si>
  <si>
    <t>Talleres de capacitación</t>
  </si>
  <si>
    <t>Aportes Reintegrables</t>
  </si>
  <si>
    <t>Aporte reint. Terminación de viviendas</t>
  </si>
  <si>
    <t>Operativo leña</t>
  </si>
  <si>
    <t>Convenio Deportes</t>
  </si>
  <si>
    <t>Transferencia a Cooperativas</t>
  </si>
  <si>
    <t>Las Lagunas</t>
  </si>
  <si>
    <t>Uaf</t>
  </si>
  <si>
    <t>Juventud y Deportes</t>
  </si>
  <si>
    <t>Convenio Talleres de Cultura</t>
  </si>
  <si>
    <t>Fondo rotatorio con fines productivos</t>
  </si>
  <si>
    <t>Convenio policía Multas de Tránsito</t>
  </si>
  <si>
    <t>Juegos Culturales Neuquinos</t>
  </si>
  <si>
    <t>Créditos para emprendimientos juveniles</t>
  </si>
  <si>
    <t>III -  RESULTADO ECONOMICO:  (I-II)</t>
  </si>
  <si>
    <t xml:space="preserve">      (AHORRO / DESAHORRO CORRIENTE)</t>
  </si>
  <si>
    <t>IV - INGRESOS DE CAPITAL</t>
  </si>
  <si>
    <t>Venta de activos</t>
  </si>
  <si>
    <t>Venta de tierras y terrenos</t>
  </si>
  <si>
    <t>Venta de edificios e instalaciones</t>
  </si>
  <si>
    <t>Venta de maquinarias y equipos</t>
  </si>
  <si>
    <t>Venta de activos intangibles</t>
  </si>
  <si>
    <t>Venta de otros bienes</t>
  </si>
  <si>
    <t>Recuperación de Obras Públicas</t>
  </si>
  <si>
    <t>Mejoramiento Habitacional</t>
  </si>
  <si>
    <t>Recupero Obra ………..</t>
  </si>
  <si>
    <t>Recursos Propios de Capital</t>
  </si>
  <si>
    <t xml:space="preserve">  Venta de tierras y terrenos</t>
  </si>
  <si>
    <t xml:space="preserve">  Venta de rodados</t>
  </si>
  <si>
    <t>Transferencias de Capital</t>
  </si>
  <si>
    <t>Del Sector Privado</t>
  </si>
  <si>
    <t>De unidades familiares</t>
  </si>
  <si>
    <t>De instituciones privadas sin fines de lucro</t>
  </si>
  <si>
    <t>De empresas privadas</t>
  </si>
  <si>
    <t>Del Sector Público Nacional</t>
  </si>
  <si>
    <t>De la Administración Central Nacional</t>
  </si>
  <si>
    <t xml:space="preserve">   Plan Más Cerca</t>
  </si>
  <si>
    <t>es de origen nacional</t>
  </si>
  <si>
    <t xml:space="preserve">   Fondo Federal Solidario</t>
  </si>
  <si>
    <t>De la Administración Central Provincial</t>
  </si>
  <si>
    <t xml:space="preserve">  Mantenimiento de Escuelas</t>
  </si>
  <si>
    <t xml:space="preserve">  ANR Obras</t>
  </si>
  <si>
    <t xml:space="preserve">  Obra Delegada Ampliación Hospital I Etapa</t>
  </si>
  <si>
    <t xml:space="preserve">  Obra Delegada Ampliación y Refacción Escuela Primaria 30</t>
  </si>
  <si>
    <t xml:space="preserve">  ANR Construcción Plan 10 Viviendas ADUS-IPVU</t>
  </si>
  <si>
    <t xml:space="preserve">  ANR Limpieza de canales</t>
  </si>
  <si>
    <t xml:space="preserve">  ANR Adquisición rodados</t>
  </si>
  <si>
    <t xml:space="preserve">  ANR Compra equipamiento</t>
  </si>
  <si>
    <t xml:space="preserve">  Obra Deleg. Ampl. Y refacción Escuela 30</t>
  </si>
  <si>
    <t xml:space="preserve">  ANR Municipio Saludable</t>
  </si>
  <si>
    <t xml:space="preserve">  Obra 2 viviendas de paneles de madera</t>
  </si>
  <si>
    <t xml:space="preserve">  Obra Delegada 3 Módulos</t>
  </si>
  <si>
    <t xml:space="preserve">  Obra Delegada 5 Módulos</t>
  </si>
  <si>
    <t xml:space="preserve">  Obra Delegada Hospital Las Ovejas</t>
  </si>
  <si>
    <t xml:space="preserve">  Obra Construcción 14 viviendas</t>
  </si>
  <si>
    <t>V - GASTOS DE CAPITAL</t>
  </si>
  <si>
    <t>Inversión Real Directa</t>
  </si>
  <si>
    <t>. Bienes de Capital</t>
  </si>
  <si>
    <t>Bienes preexistentes</t>
  </si>
  <si>
    <t>Equipo de transporte,  tracción y elevación</t>
  </si>
  <si>
    <t>Equipo de oficina y muebles</t>
  </si>
  <si>
    <t>Herramientas</t>
  </si>
  <si>
    <t>Otros Bienes</t>
  </si>
  <si>
    <t>Aparatos, instrumentos y equipos</t>
  </si>
  <si>
    <t>Maquinaris y herramientas</t>
  </si>
  <si>
    <t>Equipo de seguridad</t>
  </si>
  <si>
    <t>Libros, revistas y otros elementos coleccionables</t>
  </si>
  <si>
    <t>Obras de arte</t>
  </si>
  <si>
    <t>Semovientes</t>
  </si>
  <si>
    <t>Activos intangibles</t>
  </si>
  <si>
    <t>Otros bienes de uso</t>
  </si>
  <si>
    <t>Muebles y Utiles</t>
  </si>
  <si>
    <t>. Trabajos Públicos</t>
  </si>
  <si>
    <t>Mantenimiento de Escuelas</t>
  </si>
  <si>
    <t>Obra Red de Gas Obra Riscos Bayos</t>
  </si>
  <si>
    <t>Obras Menores</t>
  </si>
  <si>
    <t>Senda Peatonal</t>
  </si>
  <si>
    <t>Cancha de césped sintético</t>
  </si>
  <si>
    <t>Plaza San Martín</t>
  </si>
  <si>
    <t>Predio deportivo</t>
  </si>
  <si>
    <t>Espacios verdes</t>
  </si>
  <si>
    <t>Limpieza de canales</t>
  </si>
  <si>
    <t>Construcción y remodelación Parque Carmen Salinas</t>
  </si>
  <si>
    <t>Construcción Invernaderos</t>
  </si>
  <si>
    <t>Mantenimiento Predio Festivo</t>
  </si>
  <si>
    <t>C.I.C. Riscos Bayos I Etapa</t>
  </si>
  <si>
    <t>Construcc., remodelac. Y refacc. Santuario San Sebastián - Anfiteatro I Etapa</t>
  </si>
  <si>
    <t>Obra cementerio</t>
  </si>
  <si>
    <t>Mantenim. Planta Cloacal Barrio Riscos Bayos</t>
  </si>
  <si>
    <t>Plaza Las Aromáticas</t>
  </si>
  <si>
    <t>Complejo Deportivo Riscos Bayos</t>
  </si>
  <si>
    <t>Veredas peatonales B° Riscos Bayos</t>
  </si>
  <si>
    <t>Cafetería y Obras compl. Mirador La Puntilla</t>
  </si>
  <si>
    <t>Peatonal y puentes Riscos Bayos</t>
  </si>
  <si>
    <t>Remodelación Plaza Epulauquen B° Pampa</t>
  </si>
  <si>
    <t>Corralón Municipal I Etapa</t>
  </si>
  <si>
    <t>Ampliación edificio municipal</t>
  </si>
  <si>
    <t>Red de agua Barrio Riscos Bayos</t>
  </si>
  <si>
    <t>Cisternas de almacenamiento de agua potable Barrio Butalón</t>
  </si>
  <si>
    <t>Ampliación red de gas Barrio Riscos Bayos</t>
  </si>
  <si>
    <t>Ampliación Red de gas Barrio Minas Ñuble</t>
  </si>
  <si>
    <t>Peatonal San Sebastián - I Etapa</t>
  </si>
  <si>
    <t>Sala de Teatro I Etapa</t>
  </si>
  <si>
    <t>Portal de ingreso</t>
  </si>
  <si>
    <t>Construcción Plan 10 Viviendas</t>
  </si>
  <si>
    <t>Adecuación yconstrucción red de agua zona centro I Etapa</t>
  </si>
  <si>
    <t>Cordón cuneta s/Avda. Raúl Urrutia B° Pampa I Etapa</t>
  </si>
  <si>
    <t>Gradas cancha de futbol I Etapa</t>
  </si>
  <si>
    <t>Parque temático de aves I Etapa</t>
  </si>
  <si>
    <t>Gaviones Jardín 54</t>
  </si>
  <si>
    <t>Obra Rotonda Acceso localidad</t>
  </si>
  <si>
    <t>Escuela 30 Nuevo Playón</t>
  </si>
  <si>
    <t>Iluminación Peatonal B° Riscos Bayos</t>
  </si>
  <si>
    <t>Obra tres módulos habitacionales</t>
  </si>
  <si>
    <t>Obra Delegada Ampliación y Refacción Escuela Primaria 30</t>
  </si>
  <si>
    <t>Anfiteatro municipal</t>
  </si>
  <si>
    <t>Obra dos viviendas de Panelesde Madera</t>
  </si>
  <si>
    <t>Obra  5 Módulos</t>
  </si>
  <si>
    <t>Obra veredas B° Minas Ñuble</t>
  </si>
  <si>
    <t>Suministro de Energía Eléctrica</t>
  </si>
  <si>
    <t>Obra Delegada Ampliación Hospital I Etapa</t>
  </si>
  <si>
    <t>Red de agua potable B° Mina Ñuble</t>
  </si>
  <si>
    <t>Construcción Obra14 viviendas</t>
  </si>
  <si>
    <t>Viviendas un dormitorio</t>
  </si>
  <si>
    <t>Remodelación Pileta B° Centro</t>
  </si>
  <si>
    <t>Mant. Y construcc. De Piletas de oxidaciónde tratam. Cloacales de la localidad</t>
  </si>
  <si>
    <t>Pileta de natación B° Riscos Bayos</t>
  </si>
  <si>
    <t>Plaza Riscos Bayos</t>
  </si>
  <si>
    <t>VI  - INGRESOS TOTALES   (I+IV)</t>
  </si>
  <si>
    <t>VII - GASTOS TOTALES  (II+V)</t>
  </si>
  <si>
    <t>VIII - GASTO PÚBLICO PRIMARIO (VII - Int de la Deuda)</t>
  </si>
  <si>
    <t>IX - RESULTADO FINANCIERO (VI - VII)</t>
  </si>
  <si>
    <t>X - RESULTADO PRIMARIO (VI - VII sin Int. de la Deuda)</t>
  </si>
  <si>
    <t>XI - FINANCIAMIENTO NETO (XII - XIII)</t>
  </si>
  <si>
    <t>XII -</t>
  </si>
  <si>
    <t>FUENTES FINANCIERAS</t>
  </si>
  <si>
    <t>Mejoramiento Habitacional - Letrinas</t>
  </si>
  <si>
    <t>XIII  -</t>
  </si>
  <si>
    <t>APLICACIONES FINANCIERAS</t>
  </si>
  <si>
    <t>ISSN</t>
  </si>
  <si>
    <t>Seguros de vida y ART</t>
  </si>
  <si>
    <t>Oficios</t>
  </si>
  <si>
    <t>UPCN</t>
  </si>
  <si>
    <t>Deudas al personal</t>
  </si>
  <si>
    <t>Descuentos varios</t>
  </si>
  <si>
    <t>UEFE-Préstamo a pagar</t>
  </si>
  <si>
    <t>Otros créditos</t>
  </si>
  <si>
    <t>B.P.N. Cta. Cte. 109136/5</t>
  </si>
  <si>
    <t>B.P.N. Cta. Cte. 109136/3</t>
  </si>
  <si>
    <t>Crédito B.P.N.</t>
  </si>
  <si>
    <t>Cuota ATE</t>
  </si>
  <si>
    <t>Proveedores 2018</t>
  </si>
  <si>
    <t>XIV - RECURSOS TOTALES  (VI+XII)</t>
  </si>
  <si>
    <t>XV  - EROGACIONES TOTALES (VII+XIII)</t>
  </si>
  <si>
    <t>XVI -  RESULTADO GLOBAL (XIV - XV)</t>
  </si>
  <si>
    <t>juana</t>
  </si>
  <si>
    <t>mantenim, de caminos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</si>
</sst>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%"/>
  </numFmts>
  <fonts count="3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Arial"/>
      <family val="2"/>
    </font>
    <font>
      <b/>
      <sz val="14"/>
      <name val="Arial TUR"/>
      <family val="2"/>
      <charset val="162"/>
    </font>
    <font>
      <sz val="16"/>
      <name val="Arial TUR"/>
      <family val="2"/>
      <charset val="162"/>
    </font>
    <font>
      <b/>
      <u/>
      <sz val="20"/>
      <color indexed="9"/>
      <name val="Arial TUR"/>
      <family val="2"/>
      <charset val="162"/>
    </font>
    <font>
      <b/>
      <u/>
      <sz val="9"/>
      <name val="Arial"/>
      <family val="2"/>
    </font>
    <font>
      <b/>
      <sz val="12"/>
      <name val="Arial TUR"/>
      <family val="2"/>
      <charset val="162"/>
    </font>
    <font>
      <sz val="16"/>
      <name val="Britannic Bold"/>
      <family val="2"/>
    </font>
    <font>
      <b/>
      <sz val="10"/>
      <name val="Arial TUR"/>
      <family val="2"/>
      <charset val="162"/>
    </font>
    <font>
      <b/>
      <sz val="10"/>
      <name val="Arial"/>
      <family val="2"/>
    </font>
    <font>
      <b/>
      <sz val="10"/>
      <color indexed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10"/>
      <color indexed="9"/>
      <name val="Arial Narrow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9"/>
      <color indexed="10"/>
      <name val="Arial"/>
      <family val="2"/>
    </font>
    <font>
      <b/>
      <sz val="11"/>
      <name val="Arial Narrow"/>
      <family val="2"/>
    </font>
    <font>
      <b/>
      <u/>
      <sz val="9"/>
      <color indexed="9"/>
      <name val="Arial"/>
      <family val="2"/>
    </font>
    <font>
      <sz val="10"/>
      <color indexed="9"/>
      <name val="Arial"/>
      <family val="2"/>
    </font>
    <font>
      <sz val="10"/>
      <name val="Arial Narrow"/>
      <family val="2"/>
    </font>
    <font>
      <b/>
      <sz val="10"/>
      <color indexed="9"/>
      <name val="Arial"/>
      <family val="2"/>
    </font>
    <font>
      <b/>
      <u/>
      <sz val="10"/>
      <color indexed="9"/>
      <name val="Arial"/>
      <family val="2"/>
    </font>
    <font>
      <sz val="10"/>
      <color indexed="9"/>
      <name val="Arial Narrow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9"/>
        <bgColor indexed="44"/>
      </patternFill>
    </fill>
    <fill>
      <patternFill patternType="mediumGray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6">
    <xf numFmtId="0" fontId="0" fillId="0" borderId="0" xfId="0"/>
    <xf numFmtId="1" fontId="2" fillId="2" borderId="0" xfId="1" applyNumberFormat="1" applyFont="1" applyFill="1" applyAlignment="1">
      <alignment horizontal="left"/>
    </xf>
    <xf numFmtId="165" fontId="3" fillId="2" borderId="0" xfId="1" applyNumberFormat="1" applyFont="1" applyFill="1" applyAlignment="1">
      <alignment horizontal="left"/>
    </xf>
    <xf numFmtId="0" fontId="4" fillId="2" borderId="0" xfId="1" applyFont="1" applyFill="1"/>
    <xf numFmtId="4" fontId="5" fillId="0" borderId="0" xfId="0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4" fontId="0" fillId="0" borderId="0" xfId="0" applyNumberFormat="1"/>
    <xf numFmtId="165" fontId="6" fillId="0" borderId="1" xfId="1" applyNumberFormat="1" applyFont="1" applyFill="1" applyBorder="1" applyAlignment="1">
      <alignment horizontal="right"/>
    </xf>
    <xf numFmtId="165" fontId="2" fillId="0" borderId="4" xfId="1" applyNumberFormat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4" fontId="8" fillId="0" borderId="0" xfId="0" applyNumberFormat="1" applyFont="1"/>
    <xf numFmtId="0" fontId="8" fillId="0" borderId="0" xfId="0" applyFont="1"/>
    <xf numFmtId="165" fontId="6" fillId="0" borderId="9" xfId="1" applyNumberFormat="1" applyFont="1" applyFill="1" applyBorder="1" applyAlignment="1">
      <alignment horizontal="right"/>
    </xf>
    <xf numFmtId="165" fontId="2" fillId="0" borderId="10" xfId="1" applyNumberFormat="1" applyFont="1" applyFill="1" applyBorder="1" applyAlignment="1">
      <alignment horizontal="center"/>
    </xf>
    <xf numFmtId="165" fontId="2" fillId="0" borderId="11" xfId="1" applyNumberFormat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 vertical="center"/>
    </xf>
    <xf numFmtId="4" fontId="2" fillId="0" borderId="13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/>
    </xf>
    <xf numFmtId="165" fontId="2" fillId="0" borderId="14" xfId="1" applyNumberFormat="1" applyFont="1" applyFill="1" applyBorder="1" applyAlignment="1">
      <alignment horizontal="center"/>
    </xf>
    <xf numFmtId="165" fontId="2" fillId="0" borderId="15" xfId="1" applyNumberFormat="1" applyFont="1" applyFill="1" applyBorder="1" applyAlignment="1">
      <alignment horizontal="center"/>
    </xf>
    <xf numFmtId="0" fontId="10" fillId="4" borderId="16" xfId="1" applyFont="1" applyFill="1" applyBorder="1"/>
    <xf numFmtId="0" fontId="10" fillId="4" borderId="17" xfId="1" applyFont="1" applyFill="1" applyBorder="1"/>
    <xf numFmtId="3" fontId="11" fillId="4" borderId="18" xfId="1" applyNumberFormat="1" applyFont="1" applyFill="1" applyBorder="1" applyAlignment="1">
      <alignment horizontal="right"/>
    </xf>
    <xf numFmtId="4" fontId="0" fillId="0" borderId="19" xfId="0" applyNumberFormat="1" applyFont="1" applyFill="1" applyBorder="1" applyAlignment="1">
      <alignment horizontal="right"/>
    </xf>
    <xf numFmtId="4" fontId="0" fillId="0" borderId="20" xfId="0" applyNumberFormat="1" applyFont="1" applyFill="1" applyBorder="1" applyAlignment="1">
      <alignment horizontal="right"/>
    </xf>
    <xf numFmtId="4" fontId="12" fillId="0" borderId="10" xfId="1" applyNumberFormat="1" applyFont="1" applyFill="1" applyBorder="1" applyAlignment="1">
      <alignment horizontal="right"/>
    </xf>
    <xf numFmtId="4" fontId="0" fillId="0" borderId="11" xfId="0" applyNumberFormat="1" applyBorder="1"/>
    <xf numFmtId="0" fontId="10" fillId="4" borderId="21" xfId="1" applyFont="1" applyFill="1" applyBorder="1"/>
    <xf numFmtId="0" fontId="10" fillId="4" borderId="22" xfId="1" applyFont="1" applyFill="1" applyBorder="1"/>
    <xf numFmtId="3" fontId="11" fillId="4" borderId="23" xfId="1" applyNumberFormat="1" applyFont="1" applyFill="1" applyBorder="1" applyAlignment="1">
      <alignment horizontal="right"/>
    </xf>
    <xf numFmtId="4" fontId="0" fillId="0" borderId="24" xfId="0" applyNumberFormat="1" applyFont="1" applyFill="1" applyBorder="1" applyAlignment="1">
      <alignment horizontal="right"/>
    </xf>
    <xf numFmtId="4" fontId="13" fillId="0" borderId="0" xfId="1" applyNumberFormat="1" applyFont="1" applyFill="1" applyAlignment="1">
      <alignment horizontal="right"/>
    </xf>
    <xf numFmtId="1" fontId="14" fillId="2" borderId="0" xfId="1" applyNumberFormat="1" applyFont="1" applyFill="1" applyAlignment="1">
      <alignment horizontal="left"/>
    </xf>
    <xf numFmtId="0" fontId="15" fillId="4" borderId="25" xfId="1" applyFont="1" applyFill="1" applyBorder="1"/>
    <xf numFmtId="0" fontId="15" fillId="4" borderId="26" xfId="1" applyFont="1" applyFill="1" applyBorder="1"/>
    <xf numFmtId="3" fontId="16" fillId="0" borderId="19" xfId="1" applyNumberFormat="1" applyFont="1" applyFill="1" applyBorder="1" applyAlignment="1">
      <alignment horizontal="right"/>
    </xf>
    <xf numFmtId="4" fontId="17" fillId="0" borderId="0" xfId="0" applyNumberFormat="1" applyFont="1"/>
    <xf numFmtId="0" fontId="17" fillId="0" borderId="0" xfId="0" applyFont="1"/>
    <xf numFmtId="0" fontId="10" fillId="4" borderId="25" xfId="1" applyFont="1" applyFill="1" applyBorder="1"/>
    <xf numFmtId="0" fontId="10" fillId="4" borderId="26" xfId="1" applyFont="1" applyFill="1" applyBorder="1"/>
    <xf numFmtId="3" fontId="0" fillId="0" borderId="19" xfId="0" applyNumberFormat="1" applyFont="1" applyFill="1" applyBorder="1" applyAlignment="1">
      <alignment horizontal="right"/>
    </xf>
    <xf numFmtId="0" fontId="18" fillId="0" borderId="26" xfId="0" applyFont="1" applyBorder="1"/>
    <xf numFmtId="3" fontId="11" fillId="4" borderId="19" xfId="0" applyNumberFormat="1" applyFont="1" applyFill="1" applyBorder="1" applyAlignment="1">
      <alignment horizontal="right"/>
    </xf>
    <xf numFmtId="0" fontId="19" fillId="0" borderId="26" xfId="0" applyFont="1" applyBorder="1"/>
    <xf numFmtId="4" fontId="12" fillId="0" borderId="0" xfId="1" applyNumberFormat="1" applyFont="1" applyFill="1" applyAlignment="1">
      <alignment horizontal="right"/>
    </xf>
    <xf numFmtId="4" fontId="20" fillId="0" borderId="0" xfId="1" applyNumberFormat="1" applyFont="1" applyFill="1" applyAlignment="1">
      <alignment horizontal="right"/>
    </xf>
    <xf numFmtId="4" fontId="21" fillId="0" borderId="0" xfId="0" applyNumberFormat="1" applyFont="1"/>
    <xf numFmtId="0" fontId="21" fillId="0" borderId="0" xfId="0" applyFont="1"/>
    <xf numFmtId="0" fontId="22" fillId="4" borderId="26" xfId="1" applyFont="1" applyFill="1" applyBorder="1"/>
    <xf numFmtId="4" fontId="13" fillId="0" borderId="0" xfId="0" applyNumberFormat="1" applyFont="1"/>
    <xf numFmtId="0" fontId="13" fillId="0" borderId="0" xfId="0" applyFont="1"/>
    <xf numFmtId="0" fontId="17" fillId="4" borderId="25" xfId="1" applyFont="1" applyFill="1" applyBorder="1"/>
    <xf numFmtId="3" fontId="16" fillId="4" borderId="19" xfId="1" applyNumberFormat="1" applyFont="1" applyFill="1" applyBorder="1" applyAlignment="1">
      <alignment horizontal="right"/>
    </xf>
    <xf numFmtId="0" fontId="13" fillId="4" borderId="25" xfId="1" applyFont="1" applyFill="1" applyBorder="1"/>
    <xf numFmtId="3" fontId="11" fillId="4" borderId="19" xfId="1" applyNumberFormat="1" applyFont="1" applyFill="1" applyBorder="1" applyAlignment="1">
      <alignment horizontal="right"/>
    </xf>
    <xf numFmtId="4" fontId="0" fillId="0" borderId="19" xfId="0" applyNumberFormat="1" applyFill="1" applyBorder="1" applyAlignment="1">
      <alignment horizontal="right"/>
    </xf>
    <xf numFmtId="4" fontId="0" fillId="0" borderId="24" xfId="0" applyNumberFormat="1" applyFill="1" applyBorder="1" applyAlignment="1">
      <alignment horizontal="right"/>
    </xf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19" fillId="0" borderId="26" xfId="0" applyFont="1" applyFill="1" applyBorder="1"/>
    <xf numFmtId="4" fontId="13" fillId="0" borderId="19" xfId="0" applyNumberFormat="1" applyFont="1" applyFill="1" applyBorder="1" applyAlignment="1">
      <alignment horizontal="right"/>
    </xf>
    <xf numFmtId="4" fontId="23" fillId="0" borderId="0" xfId="0" applyNumberFormat="1" applyFont="1"/>
    <xf numFmtId="0" fontId="23" fillId="0" borderId="0" xfId="0" applyFont="1"/>
    <xf numFmtId="164" fontId="23" fillId="0" borderId="0" xfId="0" applyNumberFormat="1" applyFont="1"/>
    <xf numFmtId="0" fontId="10" fillId="4" borderId="27" xfId="1" applyFont="1" applyFill="1" applyBorder="1"/>
    <xf numFmtId="165" fontId="24" fillId="0" borderId="0" xfId="1" applyNumberFormat="1" applyFont="1" applyFill="1" applyAlignment="1">
      <alignment horizontal="right"/>
    </xf>
    <xf numFmtId="4" fontId="13" fillId="0" borderId="24" xfId="0" applyNumberFormat="1" applyFont="1" applyFill="1" applyBorder="1"/>
    <xf numFmtId="0" fontId="13" fillId="4" borderId="26" xfId="1" applyFont="1" applyFill="1" applyBorder="1"/>
    <xf numFmtId="3" fontId="11" fillId="4" borderId="10" xfId="0" applyNumberFormat="1" applyFont="1" applyFill="1" applyBorder="1" applyAlignment="1">
      <alignment horizontal="right"/>
    </xf>
    <xf numFmtId="0" fontId="10" fillId="4" borderId="28" xfId="1" applyFont="1" applyFill="1" applyBorder="1"/>
    <xf numFmtId="0" fontId="19" fillId="0" borderId="27" xfId="0" applyFont="1" applyBorder="1"/>
    <xf numFmtId="0" fontId="10" fillId="4" borderId="0" xfId="1" applyFont="1" applyFill="1" applyBorder="1"/>
    <xf numFmtId="0" fontId="10" fillId="4" borderId="9" xfId="1" applyFont="1" applyFill="1" applyBorder="1"/>
    <xf numFmtId="0" fontId="19" fillId="0" borderId="29" xfId="0" applyFont="1" applyBorder="1"/>
    <xf numFmtId="0" fontId="19" fillId="0" borderId="0" xfId="0" applyFont="1"/>
    <xf numFmtId="3" fontId="11" fillId="4" borderId="30" xfId="0" applyNumberFormat="1" applyFont="1" applyFill="1" applyBorder="1" applyAlignment="1">
      <alignment horizontal="right"/>
    </xf>
    <xf numFmtId="165" fontId="25" fillId="0" borderId="0" xfId="1" applyNumberFormat="1" applyFont="1" applyFill="1" applyAlignment="1">
      <alignment horizontal="right"/>
    </xf>
    <xf numFmtId="3" fontId="11" fillId="4" borderId="31" xfId="0" applyNumberFormat="1" applyFont="1" applyFill="1" applyBorder="1" applyAlignment="1">
      <alignment horizontal="right"/>
    </xf>
    <xf numFmtId="0" fontId="19" fillId="0" borderId="0" xfId="0" applyFont="1" applyBorder="1"/>
    <xf numFmtId="3" fontId="11" fillId="4" borderId="0" xfId="0" applyNumberFormat="1" applyFont="1" applyFill="1" applyBorder="1" applyAlignment="1">
      <alignment horizontal="right"/>
    </xf>
    <xf numFmtId="3" fontId="10" fillId="3" borderId="1" xfId="1" applyNumberFormat="1" applyFont="1" applyFill="1" applyBorder="1"/>
    <xf numFmtId="3" fontId="10" fillId="3" borderId="2" xfId="1" applyNumberFormat="1" applyFont="1" applyFill="1" applyBorder="1"/>
    <xf numFmtId="3" fontId="10" fillId="3" borderId="3" xfId="1" applyNumberFormat="1" applyFont="1" applyFill="1" applyBorder="1"/>
    <xf numFmtId="165" fontId="26" fillId="0" borderId="0" xfId="1" applyNumberFormat="1" applyFont="1" applyFill="1" applyAlignment="1">
      <alignment horizontal="right"/>
    </xf>
    <xf numFmtId="3" fontId="10" fillId="3" borderId="6" xfId="1" applyNumberFormat="1" applyFont="1" applyFill="1" applyBorder="1" applyAlignment="1">
      <alignment vertical="center"/>
    </xf>
    <xf numFmtId="3" fontId="10" fillId="3" borderId="7" xfId="1" applyNumberFormat="1" applyFont="1" applyFill="1" applyBorder="1" applyAlignment="1">
      <alignment vertical="center"/>
    </xf>
    <xf numFmtId="3" fontId="10" fillId="3" borderId="8" xfId="1" applyNumberFormat="1" applyFont="1" applyFill="1" applyBorder="1" applyAlignment="1">
      <alignment vertical="center"/>
    </xf>
    <xf numFmtId="1" fontId="2" fillId="2" borderId="0" xfId="1" applyNumberFormat="1" applyFont="1" applyFill="1" applyAlignment="1">
      <alignment horizontal="left" vertical="center"/>
    </xf>
    <xf numFmtId="0" fontId="10" fillId="4" borderId="34" xfId="1" applyFont="1" applyFill="1" applyBorder="1"/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3" fillId="4" borderId="27" xfId="1" applyFont="1" applyFill="1" applyBorder="1"/>
    <xf numFmtId="4" fontId="13" fillId="0" borderId="24" xfId="0" applyNumberFormat="1" applyFont="1" applyBorder="1"/>
    <xf numFmtId="4" fontId="13" fillId="0" borderId="19" xfId="0" applyNumberFormat="1" applyFont="1" applyFill="1" applyBorder="1"/>
    <xf numFmtId="4" fontId="13" fillId="0" borderId="24" xfId="0" applyNumberFormat="1" applyFont="1" applyFill="1" applyBorder="1" applyAlignment="1">
      <alignment horizontal="right"/>
    </xf>
    <xf numFmtId="4" fontId="10" fillId="0" borderId="0" xfId="0" applyNumberFormat="1" applyFont="1"/>
    <xf numFmtId="0" fontId="10" fillId="0" borderId="0" xfId="0" applyFont="1"/>
    <xf numFmtId="4" fontId="13" fillId="0" borderId="31" xfId="1" applyNumberFormat="1" applyFont="1" applyFill="1" applyBorder="1" applyAlignment="1">
      <alignment horizontal="right"/>
    </xf>
    <xf numFmtId="4" fontId="12" fillId="0" borderId="30" xfId="1" applyNumberFormat="1" applyFont="1" applyFill="1" applyBorder="1" applyAlignment="1">
      <alignment horizontal="right"/>
    </xf>
    <xf numFmtId="4" fontId="0" fillId="0" borderId="36" xfId="0" applyNumberFormat="1" applyBorder="1"/>
    <xf numFmtId="3" fontId="10" fillId="2" borderId="37" xfId="1" applyNumberFormat="1" applyFont="1" applyFill="1" applyBorder="1" applyAlignment="1">
      <alignment vertical="center"/>
    </xf>
    <xf numFmtId="3" fontId="10" fillId="2" borderId="38" xfId="1" applyNumberFormat="1" applyFont="1" applyFill="1" applyBorder="1" applyAlignment="1">
      <alignment vertical="center"/>
    </xf>
    <xf numFmtId="3" fontId="11" fillId="2" borderId="39" xfId="1" applyNumberFormat="1" applyFont="1" applyFill="1" applyBorder="1" applyAlignment="1">
      <alignment horizontal="right" vertical="center"/>
    </xf>
    <xf numFmtId="4" fontId="0" fillId="0" borderId="39" xfId="0" applyNumberFormat="1" applyFont="1" applyFill="1" applyBorder="1" applyAlignment="1">
      <alignment horizontal="right"/>
    </xf>
    <xf numFmtId="4" fontId="0" fillId="0" borderId="40" xfId="0" applyNumberFormat="1" applyFont="1" applyFill="1" applyBorder="1" applyAlignment="1">
      <alignment horizontal="right"/>
    </xf>
    <xf numFmtId="4" fontId="12" fillId="0" borderId="39" xfId="1" applyNumberFormat="1" applyFont="1" applyFill="1" applyBorder="1" applyAlignment="1">
      <alignment horizontal="right"/>
    </xf>
    <xf numFmtId="4" fontId="0" fillId="0" borderId="41" xfId="0" applyNumberFormat="1" applyBorder="1"/>
    <xf numFmtId="3" fontId="10" fillId="2" borderId="42" xfId="1" applyNumberFormat="1" applyFont="1" applyFill="1" applyBorder="1" applyAlignment="1">
      <alignment vertical="center"/>
    </xf>
    <xf numFmtId="3" fontId="10" fillId="2" borderId="43" xfId="1" applyNumberFormat="1" applyFont="1" applyFill="1" applyBorder="1" applyAlignment="1">
      <alignment vertical="center"/>
    </xf>
    <xf numFmtId="3" fontId="11" fillId="2" borderId="40" xfId="1" applyNumberFormat="1" applyFont="1" applyFill="1" applyBorder="1" applyAlignment="1">
      <alignment horizontal="right" vertical="center"/>
    </xf>
    <xf numFmtId="4" fontId="0" fillId="0" borderId="44" xfId="0" applyNumberFormat="1" applyFont="1" applyFill="1" applyBorder="1" applyAlignment="1">
      <alignment horizontal="right"/>
    </xf>
    <xf numFmtId="4" fontId="0" fillId="0" borderId="45" xfId="0" applyNumberFormat="1" applyFont="1" applyFill="1" applyBorder="1" applyAlignment="1">
      <alignment horizontal="right"/>
    </xf>
    <xf numFmtId="4" fontId="12" fillId="0" borderId="45" xfId="1" applyNumberFormat="1" applyFont="1" applyFill="1" applyBorder="1" applyAlignment="1">
      <alignment horizontal="right"/>
    </xf>
    <xf numFmtId="4" fontId="0" fillId="0" borderId="46" xfId="0" applyNumberFormat="1" applyBorder="1"/>
    <xf numFmtId="3" fontId="27" fillId="3" borderId="47" xfId="1" applyNumberFormat="1" applyFont="1" applyFill="1" applyBorder="1" applyAlignment="1">
      <alignment vertical="center"/>
    </xf>
    <xf numFmtId="3" fontId="27" fillId="3" borderId="48" xfId="1" applyNumberFormat="1" applyFont="1" applyFill="1" applyBorder="1" applyAlignment="1">
      <alignment vertical="center"/>
    </xf>
    <xf numFmtId="3" fontId="27" fillId="3" borderId="49" xfId="1" applyNumberFormat="1" applyFont="1" applyFill="1" applyBorder="1" applyAlignment="1">
      <alignment vertical="center"/>
    </xf>
    <xf numFmtId="3" fontId="11" fillId="3" borderId="13" xfId="1" applyNumberFormat="1" applyFont="1" applyFill="1" applyBorder="1" applyAlignment="1">
      <alignment horizontal="right" vertical="center"/>
    </xf>
    <xf numFmtId="4" fontId="0" fillId="0" borderId="50" xfId="0" applyNumberFormat="1" applyFont="1" applyFill="1" applyBorder="1" applyAlignment="1">
      <alignment horizontal="right"/>
    </xf>
    <xf numFmtId="4" fontId="0" fillId="0" borderId="14" xfId="0" applyNumberFormat="1" applyFont="1" applyFill="1" applyBorder="1" applyAlignment="1">
      <alignment horizontal="right"/>
    </xf>
    <xf numFmtId="4" fontId="12" fillId="0" borderId="14" xfId="1" applyNumberFormat="1" applyFont="1" applyFill="1" applyBorder="1" applyAlignment="1">
      <alignment horizontal="right"/>
    </xf>
    <xf numFmtId="4" fontId="0" fillId="0" borderId="15" xfId="0" applyNumberFormat="1" applyBorder="1"/>
    <xf numFmtId="1" fontId="10" fillId="2" borderId="0" xfId="0" applyNumberFormat="1" applyFont="1" applyFill="1" applyAlignment="1">
      <alignment horizontal="left"/>
    </xf>
    <xf numFmtId="0" fontId="0" fillId="2" borderId="0" xfId="0" applyFill="1"/>
    <xf numFmtId="4" fontId="0" fillId="0" borderId="51" xfId="0" applyNumberFormat="1" applyFont="1" applyFill="1" applyBorder="1" applyAlignment="1">
      <alignment horizontal="right"/>
    </xf>
    <xf numFmtId="165" fontId="0" fillId="0" borderId="52" xfId="0" applyNumberFormat="1" applyFill="1" applyBorder="1"/>
    <xf numFmtId="4" fontId="12" fillId="0" borderId="52" xfId="1" applyNumberFormat="1" applyFont="1" applyFill="1" applyBorder="1" applyAlignment="1">
      <alignment horizontal="right"/>
    </xf>
    <xf numFmtId="4" fontId="0" fillId="0" borderId="53" xfId="0" applyNumberFormat="1" applyBorder="1"/>
    <xf numFmtId="4" fontId="0" fillId="0" borderId="52" xfId="0" applyNumberFormat="1" applyFont="1" applyFill="1" applyBorder="1" applyAlignment="1">
      <alignment horizontal="right"/>
    </xf>
    <xf numFmtId="1" fontId="2" fillId="2" borderId="0" xfId="1" applyNumberFormat="1" applyFont="1" applyFill="1" applyBorder="1" applyAlignment="1">
      <alignment horizontal="left" vertical="center"/>
    </xf>
    <xf numFmtId="3" fontId="27" fillId="2" borderId="0" xfId="1" applyNumberFormat="1" applyFont="1" applyFill="1" applyBorder="1" applyAlignment="1">
      <alignment vertical="center"/>
    </xf>
    <xf numFmtId="165" fontId="6" fillId="0" borderId="52" xfId="1" applyNumberFormat="1" applyFont="1" applyFill="1" applyBorder="1" applyAlignment="1">
      <alignment horizontal="right" vertical="center"/>
    </xf>
    <xf numFmtId="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3" borderId="47" xfId="1" applyFont="1" applyFill="1" applyBorder="1" applyAlignment="1">
      <alignment vertical="center"/>
    </xf>
    <xf numFmtId="0" fontId="10" fillId="3" borderId="48" xfId="1" applyFont="1" applyFill="1" applyBorder="1" applyAlignment="1">
      <alignment vertical="center"/>
    </xf>
    <xf numFmtId="0" fontId="10" fillId="3" borderId="54" xfId="1" applyFont="1" applyFill="1" applyBorder="1" applyAlignment="1">
      <alignment vertical="center"/>
    </xf>
    <xf numFmtId="0" fontId="10" fillId="4" borderId="16" xfId="1" applyFont="1" applyFill="1" applyBorder="1" applyAlignment="1">
      <alignment vertical="center"/>
    </xf>
    <xf numFmtId="0" fontId="10" fillId="4" borderId="17" xfId="1" applyFont="1" applyFill="1" applyBorder="1" applyAlignment="1">
      <alignment vertical="center"/>
    </xf>
    <xf numFmtId="0" fontId="10" fillId="4" borderId="34" xfId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horizontal="right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0" fillId="4" borderId="25" xfId="1" applyFont="1" applyFill="1" applyBorder="1" applyAlignment="1">
      <alignment vertical="center"/>
    </xf>
    <xf numFmtId="0" fontId="10" fillId="4" borderId="26" xfId="1" applyFont="1" applyFill="1" applyBorder="1" applyAlignment="1">
      <alignment vertical="center"/>
    </xf>
    <xf numFmtId="0" fontId="10" fillId="4" borderId="27" xfId="1" applyFont="1" applyFill="1" applyBorder="1" applyAlignment="1">
      <alignment vertical="center"/>
    </xf>
    <xf numFmtId="1" fontId="2" fillId="2" borderId="0" xfId="1" applyNumberFormat="1" applyFont="1" applyFill="1" applyBorder="1" applyAlignment="1">
      <alignment horizontal="left"/>
    </xf>
    <xf numFmtId="0" fontId="10" fillId="4" borderId="9" xfId="1" applyFont="1" applyFill="1" applyBorder="1" applyAlignment="1">
      <alignment vertical="center"/>
    </xf>
    <xf numFmtId="0" fontId="10" fillId="4" borderId="0" xfId="1" applyFont="1" applyFill="1" applyBorder="1" applyAlignment="1">
      <alignment vertical="center"/>
    </xf>
    <xf numFmtId="0" fontId="19" fillId="0" borderId="7" xfId="0" applyFont="1" applyBorder="1"/>
    <xf numFmtId="0" fontId="10" fillId="4" borderId="7" xfId="1" applyFont="1" applyFill="1" applyBorder="1" applyAlignment="1">
      <alignment vertical="center"/>
    </xf>
    <xf numFmtId="4" fontId="0" fillId="0" borderId="55" xfId="0" applyNumberFormat="1" applyFont="1" applyFill="1" applyBorder="1" applyAlignment="1">
      <alignment horizontal="right"/>
    </xf>
    <xf numFmtId="4" fontId="13" fillId="0" borderId="14" xfId="1" applyNumberFormat="1" applyFont="1" applyFill="1" applyBorder="1" applyAlignment="1">
      <alignment horizontal="right"/>
    </xf>
    <xf numFmtId="0" fontId="10" fillId="2" borderId="0" xfId="1" applyFont="1" applyFill="1" applyBorder="1" applyAlignment="1">
      <alignment vertical="center"/>
    </xf>
    <xf numFmtId="165" fontId="6" fillId="0" borderId="52" xfId="1" applyNumberFormat="1" applyFont="1" applyFill="1" applyBorder="1" applyAlignment="1">
      <alignment horizontal="right"/>
    </xf>
    <xf numFmtId="4" fontId="0" fillId="0" borderId="0" xfId="0" applyNumberFormat="1" applyBorder="1"/>
    <xf numFmtId="0" fontId="0" fillId="0" borderId="0" xfId="0" applyBorder="1"/>
    <xf numFmtId="3" fontId="10" fillId="5" borderId="56" xfId="1" applyNumberFormat="1" applyFont="1" applyFill="1" applyBorder="1" applyAlignment="1">
      <alignment vertical="center"/>
    </xf>
    <xf numFmtId="3" fontId="10" fillId="5" borderId="57" xfId="1" applyNumberFormat="1" applyFont="1" applyFill="1" applyBorder="1" applyAlignment="1">
      <alignment vertical="center"/>
    </xf>
    <xf numFmtId="3" fontId="10" fillId="5" borderId="58" xfId="1" applyNumberFormat="1" applyFont="1" applyFill="1" applyBorder="1" applyAlignment="1">
      <alignment vertical="center"/>
    </xf>
    <xf numFmtId="3" fontId="10" fillId="5" borderId="59" xfId="1" applyNumberFormat="1" applyFont="1" applyFill="1" applyBorder="1" applyAlignment="1">
      <alignment vertical="center"/>
    </xf>
    <xf numFmtId="4" fontId="0" fillId="0" borderId="60" xfId="0" applyNumberFormat="1" applyFont="1" applyFill="1" applyBorder="1" applyAlignment="1">
      <alignment horizontal="right"/>
    </xf>
    <xf numFmtId="3" fontId="10" fillId="3" borderId="47" xfId="1" applyNumberFormat="1" applyFont="1" applyFill="1" applyBorder="1" applyAlignment="1">
      <alignment horizontal="left" vertical="center"/>
    </xf>
    <xf numFmtId="3" fontId="10" fillId="3" borderId="48" xfId="1" applyNumberFormat="1" applyFont="1" applyFill="1" applyBorder="1" applyAlignment="1">
      <alignment horizontal="center" vertical="center"/>
    </xf>
    <xf numFmtId="3" fontId="10" fillId="3" borderId="49" xfId="1" applyNumberFormat="1" applyFont="1" applyFill="1" applyBorder="1" applyAlignment="1">
      <alignment horizontal="center" vertical="center"/>
    </xf>
    <xf numFmtId="4" fontId="13" fillId="0" borderId="7" xfId="1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165" fontId="6" fillId="2" borderId="0" xfId="1" applyNumberFormat="1" applyFont="1" applyFill="1" applyAlignment="1">
      <alignment horizontal="right"/>
    </xf>
    <xf numFmtId="4" fontId="28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 vertical="center"/>
    </xf>
    <xf numFmtId="0" fontId="13" fillId="2" borderId="0" xfId="0" applyFont="1" applyFill="1"/>
    <xf numFmtId="4" fontId="29" fillId="0" borderId="0" xfId="0" applyNumberFormat="1" applyFont="1" applyFill="1" applyAlignment="1">
      <alignment horizontal="right"/>
    </xf>
    <xf numFmtId="0" fontId="30" fillId="6" borderId="0" xfId="0" applyFont="1" applyFill="1"/>
    <xf numFmtId="4" fontId="31" fillId="0" borderId="0" xfId="0" applyNumberFormat="1" applyFont="1" applyFill="1" applyAlignment="1">
      <alignment horizontal="right"/>
    </xf>
    <xf numFmtId="0" fontId="0" fillId="6" borderId="0" xfId="0" applyFill="1"/>
    <xf numFmtId="0" fontId="24" fillId="6" borderId="0" xfId="0" applyFont="1" applyFill="1" applyAlignment="1">
      <alignment horizontal="left"/>
    </xf>
    <xf numFmtId="4" fontId="32" fillId="0" borderId="0" xfId="0" applyNumberFormat="1" applyFont="1" applyFill="1" applyAlignment="1">
      <alignment horizontal="right"/>
    </xf>
    <xf numFmtId="0" fontId="30" fillId="0" borderId="0" xfId="0" applyFont="1"/>
    <xf numFmtId="4" fontId="30" fillId="0" borderId="0" xfId="0" applyNumberFormat="1" applyFont="1"/>
    <xf numFmtId="0" fontId="13" fillId="4" borderId="0" xfId="1" applyFont="1" applyFill="1"/>
    <xf numFmtId="4" fontId="33" fillId="0" borderId="10" xfId="0" applyNumberFormat="1" applyFont="1" applyFill="1" applyBorder="1" applyAlignment="1">
      <alignment horizontal="right"/>
    </xf>
    <xf numFmtId="4" fontId="33" fillId="0" borderId="0" xfId="0" applyNumberFormat="1" applyFont="1" applyFill="1" applyBorder="1" applyAlignment="1">
      <alignment horizontal="right"/>
    </xf>
    <xf numFmtId="4" fontId="33" fillId="0" borderId="0" xfId="0" applyNumberFormat="1" applyFont="1" applyFill="1" applyAlignment="1">
      <alignment horizontal="right"/>
    </xf>
    <xf numFmtId="0" fontId="10" fillId="6" borderId="0" xfId="0" applyFont="1" applyFill="1"/>
    <xf numFmtId="4" fontId="11" fillId="0" borderId="0" xfId="0" applyNumberFormat="1" applyFont="1" applyFill="1" applyAlignment="1">
      <alignment horizontal="right"/>
    </xf>
    <xf numFmtId="0" fontId="0" fillId="6" borderId="0" xfId="0" applyFill="1" applyAlignment="1">
      <alignment horizontal="right"/>
    </xf>
    <xf numFmtId="4" fontId="11" fillId="0" borderId="43" xfId="0" applyNumberFormat="1" applyFont="1" applyFill="1" applyBorder="1" applyAlignment="1">
      <alignment horizontal="right"/>
    </xf>
    <xf numFmtId="1" fontId="10" fillId="0" borderId="0" xfId="0" applyNumberFormat="1" applyFont="1" applyFill="1" applyAlignment="1">
      <alignment horizontal="left"/>
    </xf>
    <xf numFmtId="0" fontId="0" fillId="0" borderId="0" xfId="0" applyFill="1"/>
    <xf numFmtId="4" fontId="0" fillId="0" borderId="0" xfId="0" applyNumberFormat="1" applyFill="1"/>
    <xf numFmtId="2" fontId="0" fillId="0" borderId="0" xfId="0" applyNumberFormat="1" applyFill="1"/>
    <xf numFmtId="0" fontId="10" fillId="0" borderId="0" xfId="0" applyFont="1" applyFill="1"/>
    <xf numFmtId="0" fontId="13" fillId="0" borderId="0" xfId="0" applyFont="1" applyFill="1"/>
    <xf numFmtId="165" fontId="0" fillId="0" borderId="0" xfId="0" applyNumberFormat="1" applyFill="1"/>
    <xf numFmtId="0" fontId="0" fillId="0" borderId="0" xfId="0" applyFill="1" applyAlignment="1">
      <alignment horizontal="left" vertical="center" wrapText="1"/>
    </xf>
    <xf numFmtId="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" fontId="29" fillId="0" borderId="0" xfId="0" applyNumberFormat="1" applyFont="1" applyFill="1" applyAlignment="1">
      <alignment horizontal="right" vertical="center" wrapText="1"/>
    </xf>
    <xf numFmtId="165" fontId="0" fillId="0" borderId="0" xfId="0" applyNumberFormat="1" applyFill="1" applyAlignment="1">
      <alignment vertical="center" wrapText="1"/>
    </xf>
    <xf numFmtId="4" fontId="0" fillId="0" borderId="0" xfId="0" applyNumberFormat="1" applyFill="1" applyAlignment="1">
      <alignment vertical="center" wrapText="1"/>
    </xf>
    <xf numFmtId="4" fontId="0" fillId="0" borderId="35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center" wrapText="1"/>
    </xf>
    <xf numFmtId="0" fontId="7" fillId="3" borderId="1" xfId="2" applyFont="1" applyFill="1" applyBorder="1" applyAlignment="1">
      <alignment horizontal="center" wrapText="1"/>
    </xf>
    <xf numFmtId="0" fontId="7" fillId="3" borderId="2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165" fontId="9" fillId="3" borderId="6" xfId="1" quotePrefix="1" applyNumberFormat="1" applyFont="1" applyFill="1" applyBorder="1" applyAlignment="1">
      <alignment horizontal="center"/>
    </xf>
    <xf numFmtId="165" fontId="9" fillId="3" borderId="7" xfId="1" applyNumberFormat="1" applyFont="1" applyFill="1" applyBorder="1" applyAlignment="1">
      <alignment horizontal="center"/>
    </xf>
    <xf numFmtId="165" fontId="9" fillId="3" borderId="8" xfId="1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3" fontId="11" fillId="3" borderId="32" xfId="1" applyNumberFormat="1" applyFont="1" applyFill="1" applyBorder="1" applyAlignment="1">
      <alignment horizontal="right" vertical="center" wrapText="1"/>
    </xf>
    <xf numFmtId="3" fontId="11" fillId="3" borderId="33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_En pesos" xfId="1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9"/>
  <sheetViews>
    <sheetView tabSelected="1" workbookViewId="0">
      <selection activeCell="H466" sqref="H466"/>
    </sheetView>
  </sheetViews>
  <sheetFormatPr baseColWidth="10" defaultColWidth="11.42578125" defaultRowHeight="15" x14ac:dyDescent="0.25"/>
  <cols>
    <col min="1" max="1" width="11.5703125" style="127" customWidth="1"/>
    <col min="2" max="2" width="1.7109375" customWidth="1"/>
    <col min="3" max="3" width="4" customWidth="1"/>
    <col min="4" max="4" width="1.7109375" customWidth="1"/>
    <col min="5" max="5" width="72" bestFit="1" customWidth="1"/>
    <col min="6" max="6" width="17" hidden="1" customWidth="1"/>
    <col min="7" max="7" width="16.140625" style="176" customWidth="1"/>
    <col min="8" max="8" width="20.5703125" style="198" customWidth="1"/>
    <col min="9" max="9" width="16.42578125" style="198" bestFit="1" customWidth="1"/>
    <col min="10" max="10" width="16.42578125" bestFit="1" customWidth="1"/>
    <col min="11" max="11" width="13.85546875" style="6" bestFit="1" customWidth="1"/>
    <col min="12" max="12" width="13.7109375" bestFit="1" customWidth="1"/>
    <col min="13" max="13" width="13.28515625" customWidth="1"/>
    <col min="14" max="14" width="13" customWidth="1"/>
    <col min="15" max="15" width="14" customWidth="1"/>
    <col min="16" max="16" width="13.7109375" customWidth="1"/>
    <col min="17" max="17" width="13.28515625" customWidth="1"/>
    <col min="18" max="18" width="13.85546875" customWidth="1"/>
    <col min="19" max="19" width="13.7109375" customWidth="1"/>
    <col min="20" max="20" width="14.140625" customWidth="1"/>
    <col min="21" max="21" width="13.7109375" customWidth="1"/>
    <col min="22" max="22" width="13.42578125" customWidth="1"/>
    <col min="23" max="23" width="13.85546875" customWidth="1"/>
    <col min="24" max="24" width="13.140625" customWidth="1"/>
  </cols>
  <sheetData>
    <row r="1" spans="1:12" ht="27" thickBot="1" x14ac:dyDescent="0.45">
      <c r="A1" s="1"/>
      <c r="B1" s="2" t="s">
        <v>0</v>
      </c>
      <c r="C1" s="3"/>
      <c r="D1" s="3"/>
      <c r="E1" s="3"/>
      <c r="F1" s="3"/>
      <c r="G1" s="4"/>
      <c r="H1" s="5"/>
      <c r="I1" s="5"/>
    </row>
    <row r="2" spans="1:12" s="11" customFormat="1" ht="19.5" x14ac:dyDescent="0.25">
      <c r="A2" s="1"/>
      <c r="B2" s="210" t="s">
        <v>1</v>
      </c>
      <c r="C2" s="211"/>
      <c r="D2" s="211"/>
      <c r="E2" s="211"/>
      <c r="F2" s="211"/>
      <c r="G2" s="212"/>
      <c r="H2" s="7"/>
      <c r="I2" s="8" t="s">
        <v>2</v>
      </c>
      <c r="J2" s="9" t="s">
        <v>2</v>
      </c>
      <c r="K2" s="10"/>
    </row>
    <row r="3" spans="1:12" s="11" customFormat="1" ht="20.25" thickBot="1" x14ac:dyDescent="0.3">
      <c r="A3" s="1"/>
      <c r="B3" s="213" t="s">
        <v>3</v>
      </c>
      <c r="C3" s="214"/>
      <c r="D3" s="214"/>
      <c r="E3" s="214"/>
      <c r="F3" s="214"/>
      <c r="G3" s="215"/>
      <c r="H3" s="12"/>
      <c r="I3" s="13" t="s">
        <v>4</v>
      </c>
      <c r="J3" s="14" t="s">
        <v>4</v>
      </c>
      <c r="K3" s="10"/>
    </row>
    <row r="4" spans="1:12" x14ac:dyDescent="0.25">
      <c r="A4" s="1"/>
      <c r="B4" s="216" t="s">
        <v>5</v>
      </c>
      <c r="C4" s="217"/>
      <c r="D4" s="217"/>
      <c r="E4" s="218"/>
      <c r="F4" s="15" t="s">
        <v>6</v>
      </c>
      <c r="G4" s="16" t="s">
        <v>7</v>
      </c>
      <c r="H4" s="17" t="s">
        <v>8</v>
      </c>
      <c r="I4" s="13" t="s">
        <v>9</v>
      </c>
      <c r="J4" s="14" t="s">
        <v>10</v>
      </c>
      <c r="K4" s="222"/>
      <c r="L4" s="223"/>
    </row>
    <row r="5" spans="1:12" ht="15.75" thickBot="1" x14ac:dyDescent="0.3">
      <c r="A5" s="1"/>
      <c r="B5" s="219"/>
      <c r="C5" s="220"/>
      <c r="D5" s="220"/>
      <c r="E5" s="221"/>
      <c r="F5" s="18" t="s">
        <v>11</v>
      </c>
      <c r="G5" s="19" t="s">
        <v>12</v>
      </c>
      <c r="H5" s="20" t="s">
        <v>13</v>
      </c>
      <c r="I5" s="21"/>
      <c r="J5" s="22"/>
      <c r="K5" s="222"/>
      <c r="L5" s="223"/>
    </row>
    <row r="6" spans="1:12" x14ac:dyDescent="0.25">
      <c r="A6" s="1"/>
      <c r="B6" s="23" t="s">
        <v>14</v>
      </c>
      <c r="C6" s="24"/>
      <c r="D6" s="24"/>
      <c r="E6" s="24"/>
      <c r="F6" s="25"/>
      <c r="G6" s="26">
        <f>+G12+G7+G9+G102+G104</f>
        <v>101184103.28</v>
      </c>
      <c r="H6" s="27">
        <f>+H12+H7+H9+H102+H104</f>
        <v>130650683.86999999</v>
      </c>
      <c r="I6" s="28">
        <f>IF(G6&gt;H6,0,G6-H6)</f>
        <v>-29466580.589999989</v>
      </c>
      <c r="J6" s="29">
        <f>IF(G6&lt;H6,0,G6-H6)</f>
        <v>0</v>
      </c>
    </row>
    <row r="7" spans="1:12" x14ac:dyDescent="0.25">
      <c r="A7" s="1">
        <v>111</v>
      </c>
      <c r="B7" s="30"/>
      <c r="C7" s="31" t="s">
        <v>15</v>
      </c>
      <c r="D7" s="31"/>
      <c r="E7" s="31"/>
      <c r="F7" s="32"/>
      <c r="G7" s="26">
        <f>+G8</f>
        <v>15788000</v>
      </c>
      <c r="H7" s="33">
        <f>+H8</f>
        <v>19312397.140000001</v>
      </c>
      <c r="I7" s="28">
        <f>IF(G7&gt;H7,0,G7-H7)</f>
        <v>-3524397.1400000006</v>
      </c>
      <c r="J7" s="29">
        <f>IF(G7&lt;H7,0,G7-H7)</f>
        <v>0</v>
      </c>
    </row>
    <row r="8" spans="1:12" x14ac:dyDescent="0.25">
      <c r="A8" s="1">
        <v>11101</v>
      </c>
      <c r="B8" s="30"/>
      <c r="C8" s="31"/>
      <c r="D8" s="31"/>
      <c r="E8" s="31" t="s">
        <v>16</v>
      </c>
      <c r="F8" s="32"/>
      <c r="G8" s="26">
        <v>15788000</v>
      </c>
      <c r="H8" s="34">
        <v>19312397.140000001</v>
      </c>
      <c r="I8" s="28">
        <f>IF(G8&gt;H8,0,G8-H8)</f>
        <v>-3524397.1400000006</v>
      </c>
      <c r="J8" s="29">
        <f>IF(G8&lt;H8,0,G8-H8)</f>
        <v>0</v>
      </c>
    </row>
    <row r="9" spans="1:12" x14ac:dyDescent="0.25">
      <c r="A9" s="1">
        <v>112</v>
      </c>
      <c r="B9" s="30"/>
      <c r="C9" s="31" t="s">
        <v>17</v>
      </c>
      <c r="D9" s="31"/>
      <c r="E9" s="31"/>
      <c r="F9" s="32"/>
      <c r="G9" s="26">
        <f>+G10+G11</f>
        <v>32852000</v>
      </c>
      <c r="H9" s="33">
        <f>+H10+H11</f>
        <v>46545485.909999996</v>
      </c>
      <c r="I9" s="28">
        <f t="shared" ref="I9:I72" si="0">IF(G9&gt;H9,0,G9-H9)</f>
        <v>-13693485.909999996</v>
      </c>
      <c r="J9" s="29">
        <f t="shared" ref="J9:J72" si="1">IF(G9&lt;H9,0,G9-H9)</f>
        <v>0</v>
      </c>
    </row>
    <row r="10" spans="1:12" x14ac:dyDescent="0.25">
      <c r="A10" s="1">
        <v>11201</v>
      </c>
      <c r="B10" s="30"/>
      <c r="C10" s="31"/>
      <c r="D10" s="31"/>
      <c r="E10" s="31" t="s">
        <v>18</v>
      </c>
      <c r="F10" s="32"/>
      <c r="G10" s="26">
        <v>31312000</v>
      </c>
      <c r="H10" s="34">
        <v>45322314.299999997</v>
      </c>
      <c r="I10" s="28">
        <f t="shared" si="0"/>
        <v>-14010314.299999997</v>
      </c>
      <c r="J10" s="29">
        <f t="shared" si="1"/>
        <v>0</v>
      </c>
    </row>
    <row r="11" spans="1:12" x14ac:dyDescent="0.25">
      <c r="A11" s="1">
        <v>11202</v>
      </c>
      <c r="B11" s="30"/>
      <c r="C11" s="31"/>
      <c r="D11" s="31"/>
      <c r="E11" s="31" t="s">
        <v>19</v>
      </c>
      <c r="F11" s="32"/>
      <c r="G11" s="26">
        <v>1540000</v>
      </c>
      <c r="H11" s="34">
        <v>1223171.6100000001</v>
      </c>
      <c r="I11" s="28">
        <f t="shared" si="0"/>
        <v>0</v>
      </c>
      <c r="J11" s="29">
        <f t="shared" si="1"/>
        <v>316828.3899999999</v>
      </c>
    </row>
    <row r="12" spans="1:12" s="40" customFormat="1" x14ac:dyDescent="0.25">
      <c r="A12" s="35">
        <v>113</v>
      </c>
      <c r="B12" s="36"/>
      <c r="C12" s="37" t="s">
        <v>20</v>
      </c>
      <c r="D12" s="37"/>
      <c r="E12" s="37"/>
      <c r="F12" s="38">
        <v>1</v>
      </c>
      <c r="G12" s="26">
        <f>+G13+G113+G106</f>
        <v>21554103.280000001</v>
      </c>
      <c r="H12" s="33">
        <f>+H13+H113+H106</f>
        <v>24239578.210000001</v>
      </c>
      <c r="I12" s="28">
        <f t="shared" si="0"/>
        <v>-2685474.9299999997</v>
      </c>
      <c r="J12" s="29">
        <f t="shared" si="1"/>
        <v>0</v>
      </c>
      <c r="K12" s="39"/>
      <c r="L12" s="39"/>
    </row>
    <row r="13" spans="1:12" x14ac:dyDescent="0.25">
      <c r="A13" s="1"/>
      <c r="B13" s="41"/>
      <c r="C13" s="42"/>
      <c r="D13" s="42" t="s">
        <v>21</v>
      </c>
      <c r="E13" s="42"/>
      <c r="F13" s="43"/>
      <c r="G13" s="26">
        <f>+G14+G17+G47</f>
        <v>2565000</v>
      </c>
      <c r="H13" s="33">
        <f>+H14+H17+H47</f>
        <v>2994205.37</v>
      </c>
      <c r="I13" s="28">
        <f t="shared" si="0"/>
        <v>-429205.37000000011</v>
      </c>
      <c r="J13" s="29">
        <f t="shared" si="1"/>
        <v>0</v>
      </c>
    </row>
    <row r="14" spans="1:12" x14ac:dyDescent="0.25">
      <c r="A14" s="1">
        <v>1131</v>
      </c>
      <c r="B14" s="41"/>
      <c r="C14" s="42"/>
      <c r="D14" s="42"/>
      <c r="E14" s="44" t="s">
        <v>22</v>
      </c>
      <c r="F14" s="45"/>
      <c r="G14" s="26">
        <f>+G15+G16</f>
        <v>1000000</v>
      </c>
      <c r="H14" s="33">
        <f>+H15+H16</f>
        <v>1403455.14</v>
      </c>
      <c r="I14" s="28">
        <f t="shared" si="0"/>
        <v>-403455.1399999999</v>
      </c>
      <c r="J14" s="29">
        <f t="shared" si="1"/>
        <v>0</v>
      </c>
    </row>
    <row r="15" spans="1:12" x14ac:dyDescent="0.25">
      <c r="A15" s="1">
        <v>113101</v>
      </c>
      <c r="B15" s="41"/>
      <c r="C15" s="42"/>
      <c r="D15" s="42"/>
      <c r="E15" s="46" t="s">
        <v>23</v>
      </c>
      <c r="F15" s="45"/>
      <c r="G15" s="26">
        <v>1000000</v>
      </c>
      <c r="H15" s="34">
        <v>1403455.14</v>
      </c>
      <c r="I15" s="28">
        <f t="shared" si="0"/>
        <v>-403455.1399999999</v>
      </c>
      <c r="J15" s="29">
        <f t="shared" si="1"/>
        <v>0</v>
      </c>
    </row>
    <row r="16" spans="1:12" hidden="1" x14ac:dyDescent="0.25">
      <c r="A16" s="1"/>
      <c r="B16" s="41"/>
      <c r="C16" s="42"/>
      <c r="D16" s="42"/>
      <c r="E16" s="46" t="s">
        <v>24</v>
      </c>
      <c r="F16" s="45"/>
      <c r="G16" s="26"/>
      <c r="H16" s="34"/>
      <c r="I16" s="28">
        <f t="shared" si="0"/>
        <v>0</v>
      </c>
      <c r="J16" s="29">
        <f t="shared" si="1"/>
        <v>0</v>
      </c>
    </row>
    <row r="17" spans="1:10" x14ac:dyDescent="0.25">
      <c r="A17" s="1">
        <v>1132</v>
      </c>
      <c r="B17" s="41"/>
      <c r="C17" s="42"/>
      <c r="D17" s="42"/>
      <c r="E17" s="44" t="s">
        <v>25</v>
      </c>
      <c r="F17" s="45"/>
      <c r="G17" s="26">
        <f>+G38+G39+G40+G41+G42+G43+G44+G45</f>
        <v>1355000</v>
      </c>
      <c r="H17" s="33">
        <f>+H38+H39+H40+H41+H42+H43+H44+H45</f>
        <v>1431415.23</v>
      </c>
      <c r="I17" s="28">
        <f t="shared" si="0"/>
        <v>-76415.229999999981</v>
      </c>
      <c r="J17" s="29">
        <f t="shared" si="1"/>
        <v>0</v>
      </c>
    </row>
    <row r="18" spans="1:10" hidden="1" x14ac:dyDescent="0.25">
      <c r="A18" s="1"/>
      <c r="B18" s="41"/>
      <c r="C18" s="42"/>
      <c r="D18" s="42"/>
      <c r="E18" s="46" t="s">
        <v>26</v>
      </c>
      <c r="F18" s="45"/>
      <c r="G18" s="26"/>
      <c r="H18" s="34"/>
      <c r="I18" s="28">
        <f t="shared" si="0"/>
        <v>0</v>
      </c>
      <c r="J18" s="29">
        <f t="shared" si="1"/>
        <v>0</v>
      </c>
    </row>
    <row r="19" spans="1:10" hidden="1" x14ac:dyDescent="0.25">
      <c r="A19" s="1"/>
      <c r="B19" s="41"/>
      <c r="C19" s="42"/>
      <c r="D19" s="42"/>
      <c r="E19" s="46" t="s">
        <v>27</v>
      </c>
      <c r="F19" s="45"/>
      <c r="G19" s="26"/>
      <c r="H19" s="34"/>
      <c r="I19" s="28">
        <f t="shared" si="0"/>
        <v>0</v>
      </c>
      <c r="J19" s="29">
        <f t="shared" si="1"/>
        <v>0</v>
      </c>
    </row>
    <row r="20" spans="1:10" hidden="1" x14ac:dyDescent="0.25">
      <c r="A20" s="1"/>
      <c r="B20" s="41"/>
      <c r="C20" s="42"/>
      <c r="D20" s="42"/>
      <c r="E20" s="46" t="s">
        <v>28</v>
      </c>
      <c r="F20" s="45"/>
      <c r="G20" s="26"/>
      <c r="H20" s="34"/>
      <c r="I20" s="28">
        <f t="shared" si="0"/>
        <v>0</v>
      </c>
      <c r="J20" s="29">
        <f t="shared" si="1"/>
        <v>0</v>
      </c>
    </row>
    <row r="21" spans="1:10" hidden="1" x14ac:dyDescent="0.25">
      <c r="A21" s="1"/>
      <c r="B21" s="41"/>
      <c r="C21" s="42"/>
      <c r="D21" s="42"/>
      <c r="E21" s="46" t="s">
        <v>29</v>
      </c>
      <c r="F21" s="45"/>
      <c r="G21" s="26"/>
      <c r="H21" s="34"/>
      <c r="I21" s="28">
        <f t="shared" si="0"/>
        <v>0</v>
      </c>
      <c r="J21" s="29">
        <f t="shared" si="1"/>
        <v>0</v>
      </c>
    </row>
    <row r="22" spans="1:10" hidden="1" x14ac:dyDescent="0.25">
      <c r="A22" s="1"/>
      <c r="B22" s="41"/>
      <c r="C22" s="42"/>
      <c r="D22" s="42"/>
      <c r="E22" s="46" t="s">
        <v>30</v>
      </c>
      <c r="F22" s="45"/>
      <c r="G22" s="26"/>
      <c r="H22" s="34"/>
      <c r="I22" s="28">
        <f t="shared" si="0"/>
        <v>0</v>
      </c>
      <c r="J22" s="29">
        <f t="shared" si="1"/>
        <v>0</v>
      </c>
    </row>
    <row r="23" spans="1:10" hidden="1" x14ac:dyDescent="0.25">
      <c r="A23" s="1"/>
      <c r="B23" s="41"/>
      <c r="C23" s="42"/>
      <c r="D23" s="42"/>
      <c r="E23" s="46" t="s">
        <v>31</v>
      </c>
      <c r="F23" s="45"/>
      <c r="G23" s="26"/>
      <c r="H23" s="34"/>
      <c r="I23" s="28">
        <f t="shared" si="0"/>
        <v>0</v>
      </c>
      <c r="J23" s="29">
        <f t="shared" si="1"/>
        <v>0</v>
      </c>
    </row>
    <row r="24" spans="1:10" hidden="1" x14ac:dyDescent="0.25">
      <c r="A24" s="1"/>
      <c r="B24" s="41"/>
      <c r="C24" s="42"/>
      <c r="D24" s="42"/>
      <c r="E24" s="46" t="s">
        <v>32</v>
      </c>
      <c r="F24" s="45"/>
      <c r="G24" s="26"/>
      <c r="H24" s="34"/>
      <c r="I24" s="28">
        <f t="shared" si="0"/>
        <v>0</v>
      </c>
      <c r="J24" s="29">
        <f t="shared" si="1"/>
        <v>0</v>
      </c>
    </row>
    <row r="25" spans="1:10" hidden="1" x14ac:dyDescent="0.25">
      <c r="A25" s="1"/>
      <c r="B25" s="41"/>
      <c r="C25" s="42"/>
      <c r="D25" s="42"/>
      <c r="E25" s="46" t="s">
        <v>33</v>
      </c>
      <c r="F25" s="45"/>
      <c r="G25" s="26"/>
      <c r="H25" s="34"/>
      <c r="I25" s="28">
        <f t="shared" si="0"/>
        <v>0</v>
      </c>
      <c r="J25" s="29">
        <f t="shared" si="1"/>
        <v>0</v>
      </c>
    </row>
    <row r="26" spans="1:10" hidden="1" x14ac:dyDescent="0.25">
      <c r="A26" s="1"/>
      <c r="B26" s="41"/>
      <c r="C26" s="42"/>
      <c r="D26" s="42"/>
      <c r="E26" s="46" t="s">
        <v>34</v>
      </c>
      <c r="F26" s="45"/>
      <c r="G26" s="26"/>
      <c r="H26" s="34"/>
      <c r="I26" s="28">
        <f t="shared" si="0"/>
        <v>0</v>
      </c>
      <c r="J26" s="29">
        <f t="shared" si="1"/>
        <v>0</v>
      </c>
    </row>
    <row r="27" spans="1:10" hidden="1" x14ac:dyDescent="0.25">
      <c r="A27" s="1"/>
      <c r="B27" s="41"/>
      <c r="C27" s="42"/>
      <c r="D27" s="42"/>
      <c r="E27" s="46" t="s">
        <v>35</v>
      </c>
      <c r="F27" s="45"/>
      <c r="G27" s="26"/>
      <c r="H27" s="34"/>
      <c r="I27" s="28">
        <f t="shared" si="0"/>
        <v>0</v>
      </c>
      <c r="J27" s="29">
        <f t="shared" si="1"/>
        <v>0</v>
      </c>
    </row>
    <row r="28" spans="1:10" hidden="1" x14ac:dyDescent="0.25">
      <c r="A28" s="1"/>
      <c r="B28" s="41"/>
      <c r="C28" s="42"/>
      <c r="D28" s="42"/>
      <c r="E28" s="46" t="s">
        <v>36</v>
      </c>
      <c r="F28" s="45"/>
      <c r="G28" s="26"/>
      <c r="H28" s="34"/>
      <c r="I28" s="28">
        <f t="shared" si="0"/>
        <v>0</v>
      </c>
      <c r="J28" s="29">
        <f t="shared" si="1"/>
        <v>0</v>
      </c>
    </row>
    <row r="29" spans="1:10" hidden="1" x14ac:dyDescent="0.25">
      <c r="A29" s="1"/>
      <c r="B29" s="41"/>
      <c r="C29" s="42"/>
      <c r="D29" s="42"/>
      <c r="E29" s="46" t="s">
        <v>37</v>
      </c>
      <c r="F29" s="45"/>
      <c r="G29" s="26"/>
      <c r="H29" s="34"/>
      <c r="I29" s="28">
        <f t="shared" si="0"/>
        <v>0</v>
      </c>
      <c r="J29" s="29">
        <f t="shared" si="1"/>
        <v>0</v>
      </c>
    </row>
    <row r="30" spans="1:10" hidden="1" x14ac:dyDescent="0.25">
      <c r="A30" s="1"/>
      <c r="B30" s="41"/>
      <c r="C30" s="42"/>
      <c r="D30" s="42"/>
      <c r="E30" s="46" t="s">
        <v>38</v>
      </c>
      <c r="F30" s="45"/>
      <c r="G30" s="26"/>
      <c r="H30" s="34"/>
      <c r="I30" s="28">
        <f t="shared" si="0"/>
        <v>0</v>
      </c>
      <c r="J30" s="29">
        <f t="shared" si="1"/>
        <v>0</v>
      </c>
    </row>
    <row r="31" spans="1:10" hidden="1" x14ac:dyDescent="0.25">
      <c r="A31" s="1"/>
      <c r="B31" s="41"/>
      <c r="C31" s="42"/>
      <c r="D31" s="42"/>
      <c r="E31" s="46" t="s">
        <v>39</v>
      </c>
      <c r="F31" s="45"/>
      <c r="G31" s="26"/>
      <c r="H31" s="34"/>
      <c r="I31" s="28">
        <f t="shared" si="0"/>
        <v>0</v>
      </c>
      <c r="J31" s="29">
        <f t="shared" si="1"/>
        <v>0</v>
      </c>
    </row>
    <row r="32" spans="1:10" hidden="1" x14ac:dyDescent="0.25">
      <c r="A32" s="1"/>
      <c r="B32" s="41"/>
      <c r="C32" s="42"/>
      <c r="D32" s="42"/>
      <c r="E32" s="46" t="s">
        <v>40</v>
      </c>
      <c r="F32" s="45"/>
      <c r="G32" s="26"/>
      <c r="H32" s="34"/>
      <c r="I32" s="28">
        <f t="shared" si="0"/>
        <v>0</v>
      </c>
      <c r="J32" s="29">
        <f t="shared" si="1"/>
        <v>0</v>
      </c>
    </row>
    <row r="33" spans="1:10" hidden="1" x14ac:dyDescent="0.25">
      <c r="A33" s="1"/>
      <c r="B33" s="41"/>
      <c r="C33" s="42"/>
      <c r="D33" s="42"/>
      <c r="E33" s="46" t="s">
        <v>41</v>
      </c>
      <c r="F33" s="45"/>
      <c r="G33" s="26"/>
      <c r="H33" s="34"/>
      <c r="I33" s="28">
        <f t="shared" si="0"/>
        <v>0</v>
      </c>
      <c r="J33" s="29">
        <f t="shared" si="1"/>
        <v>0</v>
      </c>
    </row>
    <row r="34" spans="1:10" hidden="1" x14ac:dyDescent="0.25">
      <c r="A34" s="1"/>
      <c r="B34" s="41"/>
      <c r="C34" s="42"/>
      <c r="D34" s="42"/>
      <c r="E34" s="46" t="s">
        <v>42</v>
      </c>
      <c r="F34" s="45"/>
      <c r="G34" s="26"/>
      <c r="H34" s="34"/>
      <c r="I34" s="28">
        <f t="shared" si="0"/>
        <v>0</v>
      </c>
      <c r="J34" s="29">
        <f t="shared" si="1"/>
        <v>0</v>
      </c>
    </row>
    <row r="35" spans="1:10" hidden="1" x14ac:dyDescent="0.25">
      <c r="A35" s="1"/>
      <c r="B35" s="41"/>
      <c r="C35" s="42"/>
      <c r="D35" s="42"/>
      <c r="E35" s="46" t="s">
        <v>43</v>
      </c>
      <c r="F35" s="45"/>
      <c r="G35" s="26"/>
      <c r="H35" s="34"/>
      <c r="I35" s="28">
        <f t="shared" si="0"/>
        <v>0</v>
      </c>
      <c r="J35" s="29">
        <f t="shared" si="1"/>
        <v>0</v>
      </c>
    </row>
    <row r="36" spans="1:10" hidden="1" x14ac:dyDescent="0.25">
      <c r="A36" s="1"/>
      <c r="B36" s="41"/>
      <c r="C36" s="42"/>
      <c r="D36" s="42"/>
      <c r="E36" s="46" t="s">
        <v>44</v>
      </c>
      <c r="F36" s="45"/>
      <c r="G36" s="26"/>
      <c r="H36" s="34"/>
      <c r="I36" s="28">
        <f t="shared" si="0"/>
        <v>0</v>
      </c>
      <c r="J36" s="29">
        <f t="shared" si="1"/>
        <v>0</v>
      </c>
    </row>
    <row r="37" spans="1:10" hidden="1" x14ac:dyDescent="0.25">
      <c r="A37" s="1"/>
      <c r="B37" s="41"/>
      <c r="C37" s="42"/>
      <c r="D37" s="42"/>
      <c r="E37" s="46" t="s">
        <v>45</v>
      </c>
      <c r="F37" s="45"/>
      <c r="G37" s="26"/>
      <c r="H37" s="34"/>
      <c r="I37" s="28">
        <f t="shared" si="0"/>
        <v>0</v>
      </c>
      <c r="J37" s="29">
        <f t="shared" si="1"/>
        <v>0</v>
      </c>
    </row>
    <row r="38" spans="1:10" x14ac:dyDescent="0.25">
      <c r="A38" s="1">
        <v>113201</v>
      </c>
      <c r="B38" s="41"/>
      <c r="C38" s="42"/>
      <c r="D38" s="42"/>
      <c r="E38" s="46" t="s">
        <v>46</v>
      </c>
      <c r="F38" s="45"/>
      <c r="G38" s="26">
        <v>0</v>
      </c>
      <c r="H38" s="34">
        <v>0</v>
      </c>
      <c r="I38" s="28">
        <f t="shared" si="0"/>
        <v>0</v>
      </c>
      <c r="J38" s="29">
        <f t="shared" si="1"/>
        <v>0</v>
      </c>
    </row>
    <row r="39" spans="1:10" x14ac:dyDescent="0.25">
      <c r="A39" s="1">
        <v>113202</v>
      </c>
      <c r="B39" s="41"/>
      <c r="C39" s="42"/>
      <c r="D39" s="42"/>
      <c r="E39" s="46" t="s">
        <v>47</v>
      </c>
      <c r="F39" s="45"/>
      <c r="G39" s="26">
        <v>20000</v>
      </c>
      <c r="H39" s="34">
        <v>16639.240000000002</v>
      </c>
      <c r="I39" s="28">
        <f t="shared" si="0"/>
        <v>0</v>
      </c>
      <c r="J39" s="29">
        <f t="shared" si="1"/>
        <v>3360.7599999999984</v>
      </c>
    </row>
    <row r="40" spans="1:10" x14ac:dyDescent="0.25">
      <c r="A40" s="1">
        <v>113203</v>
      </c>
      <c r="B40" s="41"/>
      <c r="C40" s="42"/>
      <c r="D40" s="42"/>
      <c r="E40" s="46" t="s">
        <v>48</v>
      </c>
      <c r="F40" s="45"/>
      <c r="G40" s="26">
        <v>370000</v>
      </c>
      <c r="H40" s="34">
        <v>387311.33</v>
      </c>
      <c r="I40" s="28">
        <f t="shared" si="0"/>
        <v>-17311.330000000016</v>
      </c>
      <c r="J40" s="29">
        <f t="shared" si="1"/>
        <v>0</v>
      </c>
    </row>
    <row r="41" spans="1:10" x14ac:dyDescent="0.25">
      <c r="A41" s="1">
        <v>113204</v>
      </c>
      <c r="B41" s="41"/>
      <c r="C41" s="42"/>
      <c r="D41" s="42"/>
      <c r="E41" s="46" t="s">
        <v>49</v>
      </c>
      <c r="F41" s="45"/>
      <c r="G41" s="26">
        <v>370000</v>
      </c>
      <c r="H41" s="34">
        <v>391861.33</v>
      </c>
      <c r="I41" s="28">
        <f t="shared" si="0"/>
        <v>-21861.330000000016</v>
      </c>
      <c r="J41" s="29">
        <f t="shared" si="1"/>
        <v>0</v>
      </c>
    </row>
    <row r="42" spans="1:10" x14ac:dyDescent="0.25">
      <c r="A42" s="1">
        <v>113205</v>
      </c>
      <c r="B42" s="41"/>
      <c r="C42" s="42"/>
      <c r="D42" s="42"/>
      <c r="E42" s="46" t="s">
        <v>50</v>
      </c>
      <c r="F42" s="45"/>
      <c r="G42" s="26">
        <v>300000</v>
      </c>
      <c r="H42" s="34">
        <v>311541.33</v>
      </c>
      <c r="I42" s="28">
        <f t="shared" si="0"/>
        <v>-11541.330000000016</v>
      </c>
      <c r="J42" s="29">
        <f t="shared" si="1"/>
        <v>0</v>
      </c>
    </row>
    <row r="43" spans="1:10" x14ac:dyDescent="0.25">
      <c r="A43" s="1">
        <v>113206</v>
      </c>
      <c r="B43" s="41"/>
      <c r="C43" s="42"/>
      <c r="D43" s="42"/>
      <c r="E43" s="46" t="s">
        <v>28</v>
      </c>
      <c r="F43" s="45"/>
      <c r="G43" s="26">
        <v>40000</v>
      </c>
      <c r="H43" s="34">
        <v>73075</v>
      </c>
      <c r="I43" s="28">
        <f t="shared" si="0"/>
        <v>-33075</v>
      </c>
      <c r="J43" s="29">
        <f t="shared" si="1"/>
        <v>0</v>
      </c>
    </row>
    <row r="44" spans="1:10" x14ac:dyDescent="0.25">
      <c r="A44" s="1">
        <v>113207</v>
      </c>
      <c r="B44" s="41"/>
      <c r="C44" s="42"/>
      <c r="D44" s="42"/>
      <c r="E44" s="46" t="s">
        <v>29</v>
      </c>
      <c r="F44" s="45"/>
      <c r="G44" s="26">
        <v>200000</v>
      </c>
      <c r="H44" s="34">
        <v>161367</v>
      </c>
      <c r="I44" s="28">
        <f t="shared" si="0"/>
        <v>0</v>
      </c>
      <c r="J44" s="29">
        <f t="shared" si="1"/>
        <v>38633</v>
      </c>
    </row>
    <row r="45" spans="1:10" x14ac:dyDescent="0.25">
      <c r="A45" s="1">
        <v>113208</v>
      </c>
      <c r="B45" s="41"/>
      <c r="C45" s="42"/>
      <c r="D45" s="42"/>
      <c r="E45" s="46" t="s">
        <v>51</v>
      </c>
      <c r="F45" s="45"/>
      <c r="G45" s="26">
        <v>55000</v>
      </c>
      <c r="H45" s="34">
        <v>89620</v>
      </c>
      <c r="I45" s="28">
        <f t="shared" si="0"/>
        <v>-34620</v>
      </c>
      <c r="J45" s="29">
        <f t="shared" si="1"/>
        <v>0</v>
      </c>
    </row>
    <row r="46" spans="1:10" hidden="1" x14ac:dyDescent="0.25">
      <c r="A46" s="1"/>
      <c r="B46" s="41"/>
      <c r="C46" s="42"/>
      <c r="D46" s="42"/>
      <c r="E46" s="46"/>
      <c r="F46" s="45"/>
      <c r="G46" s="26"/>
      <c r="H46" s="47"/>
      <c r="I46" s="28">
        <f t="shared" si="0"/>
        <v>0</v>
      </c>
      <c r="J46" s="29">
        <f t="shared" si="1"/>
        <v>0</v>
      </c>
    </row>
    <row r="47" spans="1:10" x14ac:dyDescent="0.25">
      <c r="A47" s="1">
        <v>1133</v>
      </c>
      <c r="B47" s="41"/>
      <c r="C47" s="42"/>
      <c r="D47" s="42"/>
      <c r="E47" s="44" t="s">
        <v>52</v>
      </c>
      <c r="F47" s="45"/>
      <c r="G47" s="26">
        <f>+G48+G100+G101</f>
        <v>210000</v>
      </c>
      <c r="H47" s="33">
        <f>+H48+H100+H101</f>
        <v>159335</v>
      </c>
      <c r="I47" s="28">
        <f t="shared" si="0"/>
        <v>0</v>
      </c>
      <c r="J47" s="29">
        <f t="shared" si="1"/>
        <v>50665</v>
      </c>
    </row>
    <row r="48" spans="1:10" x14ac:dyDescent="0.25">
      <c r="A48" s="1">
        <v>113301</v>
      </c>
      <c r="B48" s="41"/>
      <c r="C48" s="42"/>
      <c r="D48" s="42"/>
      <c r="E48" s="46" t="s">
        <v>53</v>
      </c>
      <c r="F48" s="45"/>
      <c r="G48" s="26">
        <v>110000</v>
      </c>
      <c r="H48" s="47">
        <v>62710</v>
      </c>
      <c r="I48" s="28">
        <f t="shared" si="0"/>
        <v>0</v>
      </c>
      <c r="J48" s="29">
        <f t="shared" si="1"/>
        <v>47290</v>
      </c>
    </row>
    <row r="49" spans="1:11" hidden="1" x14ac:dyDescent="0.25">
      <c r="A49" s="1"/>
      <c r="B49" s="41"/>
      <c r="C49" s="42"/>
      <c r="D49" s="42"/>
      <c r="E49" s="46" t="s">
        <v>54</v>
      </c>
      <c r="F49" s="45"/>
      <c r="G49" s="26">
        <v>0</v>
      </c>
      <c r="H49" s="47"/>
      <c r="I49" s="28">
        <f t="shared" si="0"/>
        <v>0</v>
      </c>
      <c r="J49" s="29">
        <f t="shared" si="1"/>
        <v>0</v>
      </c>
    </row>
    <row r="50" spans="1:11" hidden="1" x14ac:dyDescent="0.25">
      <c r="A50" s="1"/>
      <c r="B50" s="41"/>
      <c r="C50" s="42"/>
      <c r="D50" s="42"/>
      <c r="E50" s="46" t="s">
        <v>55</v>
      </c>
      <c r="F50" s="45"/>
      <c r="G50" s="26"/>
      <c r="H50" s="47"/>
      <c r="I50" s="28">
        <f t="shared" si="0"/>
        <v>0</v>
      </c>
      <c r="J50" s="29">
        <f t="shared" si="1"/>
        <v>0</v>
      </c>
    </row>
    <row r="51" spans="1:11" hidden="1" x14ac:dyDescent="0.25">
      <c r="A51" s="1"/>
      <c r="B51" s="41"/>
      <c r="C51" s="42"/>
      <c r="D51" s="42"/>
      <c r="E51" s="46" t="s">
        <v>56</v>
      </c>
      <c r="F51" s="45"/>
      <c r="G51" s="26"/>
      <c r="H51" s="47"/>
      <c r="I51" s="28">
        <f t="shared" si="0"/>
        <v>0</v>
      </c>
      <c r="J51" s="29">
        <f t="shared" si="1"/>
        <v>0</v>
      </c>
    </row>
    <row r="52" spans="1:11" hidden="1" x14ac:dyDescent="0.25">
      <c r="A52" s="1"/>
      <c r="B52" s="41"/>
      <c r="C52" s="42"/>
      <c r="D52" s="42"/>
      <c r="E52" s="46" t="s">
        <v>57</v>
      </c>
      <c r="F52" s="45"/>
      <c r="G52" s="26"/>
      <c r="H52" s="47"/>
      <c r="I52" s="28">
        <f t="shared" si="0"/>
        <v>0</v>
      </c>
      <c r="J52" s="29">
        <f t="shared" si="1"/>
        <v>0</v>
      </c>
    </row>
    <row r="53" spans="1:11" hidden="1" x14ac:dyDescent="0.25">
      <c r="A53" s="1"/>
      <c r="B53" s="41"/>
      <c r="C53" s="42"/>
      <c r="D53" s="42"/>
      <c r="E53" s="46" t="s">
        <v>58</v>
      </c>
      <c r="F53" s="45"/>
      <c r="G53" s="26"/>
      <c r="H53" s="47"/>
      <c r="I53" s="28">
        <f t="shared" si="0"/>
        <v>0</v>
      </c>
      <c r="J53" s="29">
        <f t="shared" si="1"/>
        <v>0</v>
      </c>
    </row>
    <row r="54" spans="1:11" hidden="1" x14ac:dyDescent="0.25">
      <c r="A54" s="1"/>
      <c r="B54" s="41"/>
      <c r="C54" s="42"/>
      <c r="D54" s="42"/>
      <c r="E54" s="46" t="s">
        <v>59</v>
      </c>
      <c r="F54" s="45"/>
      <c r="G54" s="26"/>
      <c r="H54" s="47"/>
      <c r="I54" s="28">
        <f t="shared" si="0"/>
        <v>0</v>
      </c>
      <c r="J54" s="29">
        <f t="shared" si="1"/>
        <v>0</v>
      </c>
    </row>
    <row r="55" spans="1:11" hidden="1" x14ac:dyDescent="0.25">
      <c r="A55" s="1"/>
      <c r="B55" s="41"/>
      <c r="C55" s="42"/>
      <c r="D55" s="42"/>
      <c r="E55" s="46" t="s">
        <v>60</v>
      </c>
      <c r="F55" s="45"/>
      <c r="G55" s="26"/>
      <c r="H55" s="47"/>
      <c r="I55" s="28">
        <f t="shared" si="0"/>
        <v>0</v>
      </c>
      <c r="J55" s="29">
        <f t="shared" si="1"/>
        <v>0</v>
      </c>
    </row>
    <row r="56" spans="1:11" hidden="1" x14ac:dyDescent="0.25">
      <c r="A56" s="1"/>
      <c r="B56" s="41"/>
      <c r="C56" s="42"/>
      <c r="D56" s="42"/>
      <c r="E56" s="46" t="s">
        <v>61</v>
      </c>
      <c r="F56" s="45"/>
      <c r="G56" s="26"/>
      <c r="H56" s="47"/>
      <c r="I56" s="28">
        <f t="shared" si="0"/>
        <v>0</v>
      </c>
      <c r="J56" s="29">
        <f t="shared" si="1"/>
        <v>0</v>
      </c>
    </row>
    <row r="57" spans="1:11" hidden="1" x14ac:dyDescent="0.25">
      <c r="A57" s="1"/>
      <c r="B57" s="41"/>
      <c r="C57" s="42"/>
      <c r="D57" s="42"/>
      <c r="E57" s="46" t="s">
        <v>62</v>
      </c>
      <c r="F57" s="45"/>
      <c r="G57" s="26"/>
      <c r="H57" s="47"/>
      <c r="I57" s="28">
        <f t="shared" si="0"/>
        <v>0</v>
      </c>
      <c r="J57" s="29">
        <f t="shared" si="1"/>
        <v>0</v>
      </c>
    </row>
    <row r="58" spans="1:11" hidden="1" x14ac:dyDescent="0.25">
      <c r="A58" s="1"/>
      <c r="B58" s="41"/>
      <c r="C58" s="42"/>
      <c r="D58" s="42"/>
      <c r="E58" s="46" t="s">
        <v>63</v>
      </c>
      <c r="F58" s="45"/>
      <c r="G58" s="26"/>
      <c r="H58" s="47"/>
      <c r="I58" s="28">
        <f t="shared" si="0"/>
        <v>0</v>
      </c>
      <c r="J58" s="29">
        <f t="shared" si="1"/>
        <v>0</v>
      </c>
    </row>
    <row r="59" spans="1:11" hidden="1" x14ac:dyDescent="0.25">
      <c r="A59" s="1"/>
      <c r="B59" s="41"/>
      <c r="C59" s="42"/>
      <c r="D59" s="42"/>
      <c r="E59" s="44" t="s">
        <v>64</v>
      </c>
      <c r="F59" s="45"/>
      <c r="G59" s="26">
        <f>SUM(G60:G63)</f>
        <v>0</v>
      </c>
      <c r="H59" s="47"/>
      <c r="I59" s="28">
        <f t="shared" si="0"/>
        <v>0</v>
      </c>
      <c r="J59" s="29">
        <f t="shared" si="1"/>
        <v>0</v>
      </c>
    </row>
    <row r="60" spans="1:11" hidden="1" x14ac:dyDescent="0.25">
      <c r="A60" s="1"/>
      <c r="B60" s="41"/>
      <c r="C60" s="42"/>
      <c r="D60" s="42"/>
      <c r="E60" s="46" t="s">
        <v>65</v>
      </c>
      <c r="F60" s="45"/>
      <c r="G60" s="26"/>
      <c r="H60" s="47"/>
      <c r="I60" s="28">
        <f t="shared" si="0"/>
        <v>0</v>
      </c>
      <c r="J60" s="29">
        <f t="shared" si="1"/>
        <v>0</v>
      </c>
    </row>
    <row r="61" spans="1:11" hidden="1" x14ac:dyDescent="0.25">
      <c r="A61" s="1"/>
      <c r="B61" s="41"/>
      <c r="C61" s="42"/>
      <c r="D61" s="42"/>
      <c r="E61" s="46" t="s">
        <v>66</v>
      </c>
      <c r="F61" s="45"/>
      <c r="G61" s="26"/>
      <c r="H61" s="47"/>
      <c r="I61" s="28">
        <f t="shared" si="0"/>
        <v>0</v>
      </c>
      <c r="J61" s="29">
        <f t="shared" si="1"/>
        <v>0</v>
      </c>
    </row>
    <row r="62" spans="1:11" hidden="1" x14ac:dyDescent="0.25">
      <c r="A62" s="1"/>
      <c r="B62" s="41"/>
      <c r="C62" s="42"/>
      <c r="D62" s="42"/>
      <c r="E62" s="46" t="s">
        <v>67</v>
      </c>
      <c r="F62" s="45"/>
      <c r="G62" s="26"/>
      <c r="H62" s="47"/>
      <c r="I62" s="28">
        <f t="shared" si="0"/>
        <v>0</v>
      </c>
      <c r="J62" s="29">
        <f t="shared" si="1"/>
        <v>0</v>
      </c>
    </row>
    <row r="63" spans="1:11" hidden="1" x14ac:dyDescent="0.25">
      <c r="A63" s="1"/>
      <c r="B63" s="41"/>
      <c r="C63" s="42"/>
      <c r="D63" s="42"/>
      <c r="E63" s="46" t="s">
        <v>68</v>
      </c>
      <c r="F63" s="45"/>
      <c r="G63" s="26"/>
      <c r="H63" s="47"/>
      <c r="I63" s="28">
        <f t="shared" si="0"/>
        <v>0</v>
      </c>
      <c r="J63" s="29">
        <f t="shared" si="1"/>
        <v>0</v>
      </c>
    </row>
    <row r="64" spans="1:11" s="50" customFormat="1" hidden="1" x14ac:dyDescent="0.25">
      <c r="A64" s="1"/>
      <c r="B64" s="41"/>
      <c r="C64" s="42"/>
      <c r="D64" s="42" t="s">
        <v>69</v>
      </c>
      <c r="E64" s="42"/>
      <c r="F64" s="45"/>
      <c r="G64" s="26">
        <f>+G65+G69+G77+G82+G85+G87+G91+G95</f>
        <v>0</v>
      </c>
      <c r="H64" s="48"/>
      <c r="I64" s="28">
        <f t="shared" si="0"/>
        <v>0</v>
      </c>
      <c r="J64" s="29">
        <f t="shared" si="1"/>
        <v>0</v>
      </c>
      <c r="K64" s="49"/>
    </row>
    <row r="65" spans="1:11" s="50" customFormat="1" hidden="1" x14ac:dyDescent="0.25">
      <c r="A65" s="1"/>
      <c r="B65" s="41"/>
      <c r="C65" s="42"/>
      <c r="D65" s="42"/>
      <c r="E65" s="44" t="s">
        <v>70</v>
      </c>
      <c r="F65" s="45"/>
      <c r="G65" s="26">
        <f>+G66+G67+G68</f>
        <v>0</v>
      </c>
      <c r="H65" s="48"/>
      <c r="I65" s="28">
        <f t="shared" si="0"/>
        <v>0</v>
      </c>
      <c r="J65" s="29">
        <f t="shared" si="1"/>
        <v>0</v>
      </c>
      <c r="K65" s="49"/>
    </row>
    <row r="66" spans="1:11" s="50" customFormat="1" hidden="1" x14ac:dyDescent="0.25">
      <c r="A66" s="1"/>
      <c r="B66" s="41"/>
      <c r="C66" s="42"/>
      <c r="D66" s="42"/>
      <c r="E66" s="46" t="s">
        <v>71</v>
      </c>
      <c r="F66" s="45"/>
      <c r="G66" s="26">
        <v>0</v>
      </c>
      <c r="H66" s="48"/>
      <c r="I66" s="28">
        <f t="shared" si="0"/>
        <v>0</v>
      </c>
      <c r="J66" s="29">
        <f t="shared" si="1"/>
        <v>0</v>
      </c>
      <c r="K66" s="49"/>
    </row>
    <row r="67" spans="1:11" s="50" customFormat="1" hidden="1" x14ac:dyDescent="0.25">
      <c r="A67" s="1"/>
      <c r="B67" s="41"/>
      <c r="C67" s="42"/>
      <c r="D67" s="42"/>
      <c r="E67" s="46" t="s">
        <v>72</v>
      </c>
      <c r="F67" s="45"/>
      <c r="G67" s="26"/>
      <c r="H67" s="48"/>
      <c r="I67" s="28">
        <f t="shared" si="0"/>
        <v>0</v>
      </c>
      <c r="J67" s="29">
        <f t="shared" si="1"/>
        <v>0</v>
      </c>
      <c r="K67" s="49"/>
    </row>
    <row r="68" spans="1:11" s="50" customFormat="1" hidden="1" x14ac:dyDescent="0.25">
      <c r="A68" s="1"/>
      <c r="B68" s="41"/>
      <c r="C68" s="42"/>
      <c r="D68" s="42"/>
      <c r="E68" s="46" t="s">
        <v>73</v>
      </c>
      <c r="F68" s="45"/>
      <c r="G68" s="26"/>
      <c r="H68" s="48"/>
      <c r="I68" s="28">
        <f t="shared" si="0"/>
        <v>0</v>
      </c>
      <c r="J68" s="29">
        <f t="shared" si="1"/>
        <v>0</v>
      </c>
      <c r="K68" s="49"/>
    </row>
    <row r="69" spans="1:11" s="50" customFormat="1" hidden="1" x14ac:dyDescent="0.25">
      <c r="A69" s="1"/>
      <c r="B69" s="41"/>
      <c r="C69" s="42"/>
      <c r="D69" s="42"/>
      <c r="E69" s="44" t="s">
        <v>74</v>
      </c>
      <c r="F69" s="45"/>
      <c r="G69" s="26">
        <f>+G70+G71+G72+G73+G74+G75+G76</f>
        <v>0</v>
      </c>
      <c r="H69" s="48"/>
      <c r="I69" s="28">
        <f t="shared" si="0"/>
        <v>0</v>
      </c>
      <c r="J69" s="29">
        <f t="shared" si="1"/>
        <v>0</v>
      </c>
      <c r="K69" s="49"/>
    </row>
    <row r="70" spans="1:11" s="50" customFormat="1" hidden="1" x14ac:dyDescent="0.25">
      <c r="A70" s="1"/>
      <c r="B70" s="41"/>
      <c r="C70" s="42"/>
      <c r="D70" s="42"/>
      <c r="E70" s="46" t="s">
        <v>75</v>
      </c>
      <c r="F70" s="45"/>
      <c r="G70" s="26"/>
      <c r="H70" s="48"/>
      <c r="I70" s="28">
        <f t="shared" si="0"/>
        <v>0</v>
      </c>
      <c r="J70" s="29">
        <f t="shared" si="1"/>
        <v>0</v>
      </c>
      <c r="K70" s="49"/>
    </row>
    <row r="71" spans="1:11" s="50" customFormat="1" hidden="1" x14ac:dyDescent="0.25">
      <c r="A71" s="1"/>
      <c r="B71" s="41"/>
      <c r="C71" s="42"/>
      <c r="D71" s="42"/>
      <c r="E71" s="46" t="s">
        <v>76</v>
      </c>
      <c r="F71" s="45"/>
      <c r="G71" s="26"/>
      <c r="H71" s="48"/>
      <c r="I71" s="28">
        <f t="shared" si="0"/>
        <v>0</v>
      </c>
      <c r="J71" s="29">
        <f t="shared" si="1"/>
        <v>0</v>
      </c>
      <c r="K71" s="49"/>
    </row>
    <row r="72" spans="1:11" s="50" customFormat="1" hidden="1" x14ac:dyDescent="0.25">
      <c r="A72" s="1"/>
      <c r="B72" s="41"/>
      <c r="C72" s="42"/>
      <c r="D72" s="42"/>
      <c r="E72" s="46" t="s">
        <v>77</v>
      </c>
      <c r="F72" s="45"/>
      <c r="G72" s="26"/>
      <c r="H72" s="48"/>
      <c r="I72" s="28">
        <f t="shared" si="0"/>
        <v>0</v>
      </c>
      <c r="J72" s="29">
        <f t="shared" si="1"/>
        <v>0</v>
      </c>
      <c r="K72" s="49"/>
    </row>
    <row r="73" spans="1:11" s="50" customFormat="1" hidden="1" x14ac:dyDescent="0.25">
      <c r="A73" s="1"/>
      <c r="B73" s="41"/>
      <c r="C73" s="42"/>
      <c r="D73" s="42"/>
      <c r="E73" s="46" t="s">
        <v>78</v>
      </c>
      <c r="F73" s="45"/>
      <c r="G73" s="26"/>
      <c r="H73" s="48"/>
      <c r="I73" s="28">
        <f t="shared" ref="I73:I136" si="2">IF(G73&gt;H73,0,G73-H73)</f>
        <v>0</v>
      </c>
      <c r="J73" s="29">
        <f t="shared" ref="J73:J136" si="3">IF(G73&lt;H73,0,G73-H73)</f>
        <v>0</v>
      </c>
      <c r="K73" s="49"/>
    </row>
    <row r="74" spans="1:11" s="50" customFormat="1" hidden="1" x14ac:dyDescent="0.25">
      <c r="A74" s="1"/>
      <c r="B74" s="41"/>
      <c r="C74" s="42"/>
      <c r="D74" s="42"/>
      <c r="E74" s="46" t="s">
        <v>79</v>
      </c>
      <c r="F74" s="45"/>
      <c r="G74" s="26"/>
      <c r="H74" s="48"/>
      <c r="I74" s="28">
        <f t="shared" si="2"/>
        <v>0</v>
      </c>
      <c r="J74" s="29">
        <f t="shared" si="3"/>
        <v>0</v>
      </c>
      <c r="K74" s="49"/>
    </row>
    <row r="75" spans="1:11" s="50" customFormat="1" hidden="1" x14ac:dyDescent="0.25">
      <c r="A75" s="1"/>
      <c r="B75" s="41"/>
      <c r="C75" s="42"/>
      <c r="D75" s="42"/>
      <c r="E75" s="46" t="s">
        <v>80</v>
      </c>
      <c r="F75" s="45"/>
      <c r="G75" s="26"/>
      <c r="H75" s="48"/>
      <c r="I75" s="28">
        <f t="shared" si="2"/>
        <v>0</v>
      </c>
      <c r="J75" s="29">
        <f t="shared" si="3"/>
        <v>0</v>
      </c>
      <c r="K75" s="49"/>
    </row>
    <row r="76" spans="1:11" s="50" customFormat="1" hidden="1" x14ac:dyDescent="0.25">
      <c r="A76" s="1"/>
      <c r="B76" s="41"/>
      <c r="C76" s="42"/>
      <c r="D76" s="42"/>
      <c r="E76" s="46" t="s">
        <v>81</v>
      </c>
      <c r="F76" s="45"/>
      <c r="G76" s="26"/>
      <c r="H76" s="48"/>
      <c r="I76" s="28">
        <f t="shared" si="2"/>
        <v>0</v>
      </c>
      <c r="J76" s="29">
        <f t="shared" si="3"/>
        <v>0</v>
      </c>
      <c r="K76" s="49"/>
    </row>
    <row r="77" spans="1:11" s="50" customFormat="1" hidden="1" x14ac:dyDescent="0.25">
      <c r="A77" s="1"/>
      <c r="B77" s="41"/>
      <c r="C77" s="42"/>
      <c r="D77" s="42"/>
      <c r="E77" s="44" t="s">
        <v>82</v>
      </c>
      <c r="F77" s="45"/>
      <c r="G77" s="26">
        <f>+G78+G79+G80+G81</f>
        <v>0</v>
      </c>
      <c r="H77" s="48"/>
      <c r="I77" s="28">
        <f t="shared" si="2"/>
        <v>0</v>
      </c>
      <c r="J77" s="29">
        <f t="shared" si="3"/>
        <v>0</v>
      </c>
      <c r="K77" s="49"/>
    </row>
    <row r="78" spans="1:11" s="50" customFormat="1" hidden="1" x14ac:dyDescent="0.25">
      <c r="A78" s="1"/>
      <c r="B78" s="41"/>
      <c r="C78" s="42"/>
      <c r="D78" s="42"/>
      <c r="E78" s="46" t="s">
        <v>83</v>
      </c>
      <c r="F78" s="45"/>
      <c r="G78" s="26"/>
      <c r="H78" s="48"/>
      <c r="I78" s="28">
        <f t="shared" si="2"/>
        <v>0</v>
      </c>
      <c r="J78" s="29">
        <f t="shared" si="3"/>
        <v>0</v>
      </c>
      <c r="K78" s="49"/>
    </row>
    <row r="79" spans="1:11" s="50" customFormat="1" hidden="1" x14ac:dyDescent="0.25">
      <c r="A79" s="1"/>
      <c r="B79" s="41"/>
      <c r="C79" s="42"/>
      <c r="D79" s="42"/>
      <c r="E79" s="46" t="s">
        <v>84</v>
      </c>
      <c r="F79" s="45"/>
      <c r="G79" s="26"/>
      <c r="H79" s="48"/>
      <c r="I79" s="28">
        <f t="shared" si="2"/>
        <v>0</v>
      </c>
      <c r="J79" s="29">
        <f t="shared" si="3"/>
        <v>0</v>
      </c>
      <c r="K79" s="49"/>
    </row>
    <row r="80" spans="1:11" s="50" customFormat="1" hidden="1" x14ac:dyDescent="0.25">
      <c r="A80" s="1"/>
      <c r="B80" s="41"/>
      <c r="C80" s="42"/>
      <c r="D80" s="42"/>
      <c r="E80" s="46" t="s">
        <v>85</v>
      </c>
      <c r="F80" s="45"/>
      <c r="G80" s="26"/>
      <c r="H80" s="48"/>
      <c r="I80" s="28">
        <f t="shared" si="2"/>
        <v>0</v>
      </c>
      <c r="J80" s="29">
        <f t="shared" si="3"/>
        <v>0</v>
      </c>
      <c r="K80" s="49"/>
    </row>
    <row r="81" spans="1:11" s="50" customFormat="1" hidden="1" x14ac:dyDescent="0.25">
      <c r="A81" s="1"/>
      <c r="B81" s="41"/>
      <c r="C81" s="42"/>
      <c r="D81" s="42"/>
      <c r="E81" s="46" t="s">
        <v>86</v>
      </c>
      <c r="F81" s="45"/>
      <c r="G81" s="26"/>
      <c r="H81" s="48"/>
      <c r="I81" s="28">
        <f t="shared" si="2"/>
        <v>0</v>
      </c>
      <c r="J81" s="29">
        <f t="shared" si="3"/>
        <v>0</v>
      </c>
      <c r="K81" s="49"/>
    </row>
    <row r="82" spans="1:11" s="50" customFormat="1" hidden="1" x14ac:dyDescent="0.25">
      <c r="A82" s="1"/>
      <c r="B82" s="41"/>
      <c r="C82" s="42"/>
      <c r="D82" s="42"/>
      <c r="E82" s="44" t="s">
        <v>87</v>
      </c>
      <c r="F82" s="45"/>
      <c r="G82" s="26">
        <f>+G83</f>
        <v>0</v>
      </c>
      <c r="H82" s="48"/>
      <c r="I82" s="28">
        <f t="shared" si="2"/>
        <v>0</v>
      </c>
      <c r="J82" s="29">
        <f t="shared" si="3"/>
        <v>0</v>
      </c>
      <c r="K82" s="49"/>
    </row>
    <row r="83" spans="1:11" s="50" customFormat="1" hidden="1" x14ac:dyDescent="0.25">
      <c r="A83" s="1"/>
      <c r="B83" s="41"/>
      <c r="C83" s="42"/>
      <c r="D83" s="42"/>
      <c r="E83" s="46" t="s">
        <v>88</v>
      </c>
      <c r="F83" s="45"/>
      <c r="G83" s="26">
        <v>0</v>
      </c>
      <c r="H83" s="48"/>
      <c r="I83" s="28">
        <f t="shared" si="2"/>
        <v>0</v>
      </c>
      <c r="J83" s="29">
        <f t="shared" si="3"/>
        <v>0</v>
      </c>
      <c r="K83" s="49"/>
    </row>
    <row r="84" spans="1:11" s="50" customFormat="1" hidden="1" x14ac:dyDescent="0.25">
      <c r="A84" s="1"/>
      <c r="B84" s="41"/>
      <c r="C84" s="42"/>
      <c r="D84" s="42" t="s">
        <v>89</v>
      </c>
      <c r="E84" s="42"/>
      <c r="F84" s="45"/>
      <c r="G84" s="26"/>
      <c r="H84" s="48"/>
      <c r="I84" s="28">
        <f t="shared" si="2"/>
        <v>0</v>
      </c>
      <c r="J84" s="29">
        <f t="shared" si="3"/>
        <v>0</v>
      </c>
      <c r="K84" s="49"/>
    </row>
    <row r="85" spans="1:11" s="50" customFormat="1" hidden="1" x14ac:dyDescent="0.25">
      <c r="A85" s="1"/>
      <c r="B85" s="41"/>
      <c r="C85" s="42"/>
      <c r="D85" s="42"/>
      <c r="E85" s="44" t="s">
        <v>90</v>
      </c>
      <c r="F85" s="45"/>
      <c r="G85" s="26">
        <f>+G86</f>
        <v>0</v>
      </c>
      <c r="H85" s="48"/>
      <c r="I85" s="28">
        <f t="shared" si="2"/>
        <v>0</v>
      </c>
      <c r="J85" s="29">
        <f t="shared" si="3"/>
        <v>0</v>
      </c>
      <c r="K85" s="49"/>
    </row>
    <row r="86" spans="1:11" s="50" customFormat="1" hidden="1" x14ac:dyDescent="0.25">
      <c r="A86" s="1"/>
      <c r="B86" s="41"/>
      <c r="C86" s="42"/>
      <c r="D86" s="42"/>
      <c r="E86" s="46" t="s">
        <v>91</v>
      </c>
      <c r="F86" s="45"/>
      <c r="G86" s="26"/>
      <c r="H86" s="48"/>
      <c r="I86" s="28">
        <f t="shared" si="2"/>
        <v>0</v>
      </c>
      <c r="J86" s="29">
        <f t="shared" si="3"/>
        <v>0</v>
      </c>
      <c r="K86" s="49"/>
    </row>
    <row r="87" spans="1:11" s="50" customFormat="1" hidden="1" x14ac:dyDescent="0.25">
      <c r="A87" s="1"/>
      <c r="B87" s="41"/>
      <c r="C87" s="42"/>
      <c r="D87" s="42"/>
      <c r="E87" s="44" t="s">
        <v>92</v>
      </c>
      <c r="F87" s="45"/>
      <c r="G87" s="26">
        <f>+G88+G89+G90</f>
        <v>0</v>
      </c>
      <c r="H87" s="48"/>
      <c r="I87" s="28">
        <f t="shared" si="2"/>
        <v>0</v>
      </c>
      <c r="J87" s="29">
        <f t="shared" si="3"/>
        <v>0</v>
      </c>
      <c r="K87" s="49"/>
    </row>
    <row r="88" spans="1:11" s="50" customFormat="1" hidden="1" x14ac:dyDescent="0.25">
      <c r="A88" s="1"/>
      <c r="B88" s="41"/>
      <c r="C88" s="42"/>
      <c r="D88" s="42"/>
      <c r="E88" s="46" t="s">
        <v>93</v>
      </c>
      <c r="F88" s="45"/>
      <c r="G88" s="26"/>
      <c r="H88" s="48"/>
      <c r="I88" s="28">
        <f t="shared" si="2"/>
        <v>0</v>
      </c>
      <c r="J88" s="29">
        <f t="shared" si="3"/>
        <v>0</v>
      </c>
      <c r="K88" s="49"/>
    </row>
    <row r="89" spans="1:11" s="50" customFormat="1" hidden="1" x14ac:dyDescent="0.25">
      <c r="A89" s="1"/>
      <c r="B89" s="41"/>
      <c r="C89" s="42"/>
      <c r="D89" s="42"/>
      <c r="E89" s="46" t="s">
        <v>94</v>
      </c>
      <c r="F89" s="45"/>
      <c r="G89" s="26"/>
      <c r="H89" s="48"/>
      <c r="I89" s="28">
        <f t="shared" si="2"/>
        <v>0</v>
      </c>
      <c r="J89" s="29">
        <f t="shared" si="3"/>
        <v>0</v>
      </c>
      <c r="K89" s="49"/>
    </row>
    <row r="90" spans="1:11" s="50" customFormat="1" hidden="1" x14ac:dyDescent="0.25">
      <c r="A90" s="1"/>
      <c r="B90" s="41"/>
      <c r="C90" s="42"/>
      <c r="D90" s="42"/>
      <c r="E90" s="46" t="s">
        <v>95</v>
      </c>
      <c r="F90" s="45"/>
      <c r="G90" s="26"/>
      <c r="H90" s="48"/>
      <c r="I90" s="28">
        <f t="shared" si="2"/>
        <v>0</v>
      </c>
      <c r="J90" s="29">
        <f t="shared" si="3"/>
        <v>0</v>
      </c>
      <c r="K90" s="49"/>
    </row>
    <row r="91" spans="1:11" s="53" customFormat="1" hidden="1" x14ac:dyDescent="0.25">
      <c r="A91" s="1"/>
      <c r="B91" s="41"/>
      <c r="C91" s="42"/>
      <c r="D91" s="42" t="s">
        <v>96</v>
      </c>
      <c r="E91" s="51"/>
      <c r="F91" s="45"/>
      <c r="G91" s="26">
        <f>+G92+G93+G94</f>
        <v>0</v>
      </c>
      <c r="H91" s="47"/>
      <c r="I91" s="28">
        <f t="shared" si="2"/>
        <v>0</v>
      </c>
      <c r="J91" s="29">
        <f t="shared" si="3"/>
        <v>0</v>
      </c>
      <c r="K91" s="52"/>
    </row>
    <row r="92" spans="1:11" s="53" customFormat="1" hidden="1" x14ac:dyDescent="0.25">
      <c r="A92" s="1"/>
      <c r="B92" s="41"/>
      <c r="C92" s="42"/>
      <c r="D92" s="42"/>
      <c r="E92" s="46" t="s">
        <v>97</v>
      </c>
      <c r="F92" s="45"/>
      <c r="G92" s="26"/>
      <c r="H92" s="47"/>
      <c r="I92" s="28">
        <f t="shared" si="2"/>
        <v>0</v>
      </c>
      <c r="J92" s="29">
        <f t="shared" si="3"/>
        <v>0</v>
      </c>
      <c r="K92" s="52"/>
    </row>
    <row r="93" spans="1:11" s="53" customFormat="1" hidden="1" x14ac:dyDescent="0.25">
      <c r="A93" s="1"/>
      <c r="B93" s="41"/>
      <c r="C93" s="42"/>
      <c r="D93" s="42"/>
      <c r="E93" s="46" t="s">
        <v>98</v>
      </c>
      <c r="F93" s="45"/>
      <c r="G93" s="26"/>
      <c r="H93" s="47"/>
      <c r="I93" s="28">
        <f t="shared" si="2"/>
        <v>0</v>
      </c>
      <c r="J93" s="29">
        <f t="shared" si="3"/>
        <v>0</v>
      </c>
      <c r="K93" s="52"/>
    </row>
    <row r="94" spans="1:11" s="53" customFormat="1" hidden="1" x14ac:dyDescent="0.25">
      <c r="A94" s="1"/>
      <c r="B94" s="41"/>
      <c r="C94" s="42"/>
      <c r="D94" s="42"/>
      <c r="E94" s="46" t="s">
        <v>99</v>
      </c>
      <c r="F94" s="45"/>
      <c r="G94" s="26"/>
      <c r="H94" s="47"/>
      <c r="I94" s="28">
        <f t="shared" si="2"/>
        <v>0</v>
      </c>
      <c r="J94" s="29">
        <f t="shared" si="3"/>
        <v>0</v>
      </c>
      <c r="K94" s="52"/>
    </row>
    <row r="95" spans="1:11" s="50" customFormat="1" hidden="1" x14ac:dyDescent="0.25">
      <c r="A95" s="1"/>
      <c r="B95" s="41"/>
      <c r="C95" s="42"/>
      <c r="D95" s="42" t="s">
        <v>100</v>
      </c>
      <c r="E95" s="42"/>
      <c r="F95" s="45"/>
      <c r="G95" s="26">
        <f>+G96+G97+G98+G99</f>
        <v>0</v>
      </c>
      <c r="H95" s="48"/>
      <c r="I95" s="28">
        <f t="shared" si="2"/>
        <v>0</v>
      </c>
      <c r="J95" s="29">
        <f t="shared" si="3"/>
        <v>0</v>
      </c>
      <c r="K95" s="49"/>
    </row>
    <row r="96" spans="1:11" s="50" customFormat="1" hidden="1" x14ac:dyDescent="0.25">
      <c r="A96" s="1"/>
      <c r="B96" s="41"/>
      <c r="C96" s="42"/>
      <c r="D96" s="42"/>
      <c r="E96" s="46" t="s">
        <v>101</v>
      </c>
      <c r="F96" s="45"/>
      <c r="G96" s="26"/>
      <c r="H96" s="48"/>
      <c r="I96" s="28">
        <f t="shared" si="2"/>
        <v>0</v>
      </c>
      <c r="J96" s="29">
        <f t="shared" si="3"/>
        <v>0</v>
      </c>
      <c r="K96" s="49"/>
    </row>
    <row r="97" spans="1:11" s="50" customFormat="1" hidden="1" x14ac:dyDescent="0.25">
      <c r="A97" s="1"/>
      <c r="B97" s="41"/>
      <c r="C97" s="42"/>
      <c r="D97" s="42"/>
      <c r="E97" s="46" t="s">
        <v>102</v>
      </c>
      <c r="F97" s="45"/>
      <c r="G97" s="26"/>
      <c r="H97" s="48"/>
      <c r="I97" s="28">
        <f t="shared" si="2"/>
        <v>0</v>
      </c>
      <c r="J97" s="29">
        <f t="shared" si="3"/>
        <v>0</v>
      </c>
      <c r="K97" s="49"/>
    </row>
    <row r="98" spans="1:11" s="50" customFormat="1" hidden="1" x14ac:dyDescent="0.25">
      <c r="A98" s="1"/>
      <c r="B98" s="41"/>
      <c r="C98" s="42"/>
      <c r="D98" s="42"/>
      <c r="E98" s="46" t="s">
        <v>103</v>
      </c>
      <c r="F98" s="45"/>
      <c r="G98" s="26"/>
      <c r="H98" s="48"/>
      <c r="I98" s="28">
        <f t="shared" si="2"/>
        <v>0</v>
      </c>
      <c r="J98" s="29">
        <f t="shared" si="3"/>
        <v>0</v>
      </c>
      <c r="K98" s="49"/>
    </row>
    <row r="99" spans="1:11" s="50" customFormat="1" hidden="1" x14ac:dyDescent="0.25">
      <c r="A99" s="1"/>
      <c r="B99" s="41"/>
      <c r="C99" s="42"/>
      <c r="D99" s="42"/>
      <c r="E99" s="46" t="s">
        <v>104</v>
      </c>
      <c r="F99" s="45"/>
      <c r="G99" s="26"/>
      <c r="H99" s="48"/>
      <c r="I99" s="28">
        <f t="shared" si="2"/>
        <v>0</v>
      </c>
      <c r="J99" s="29">
        <f t="shared" si="3"/>
        <v>0</v>
      </c>
      <c r="K99" s="49"/>
    </row>
    <row r="100" spans="1:11" s="50" customFormat="1" x14ac:dyDescent="0.25">
      <c r="A100" s="1">
        <v>113302</v>
      </c>
      <c r="B100" s="41"/>
      <c r="C100" s="42"/>
      <c r="D100" s="42"/>
      <c r="E100" s="46" t="s">
        <v>105</v>
      </c>
      <c r="F100" s="45"/>
      <c r="G100" s="26">
        <v>100000</v>
      </c>
      <c r="H100" s="47">
        <v>96625</v>
      </c>
      <c r="I100" s="28">
        <f t="shared" si="2"/>
        <v>0</v>
      </c>
      <c r="J100" s="29">
        <f t="shared" si="3"/>
        <v>3375</v>
      </c>
      <c r="K100" s="49"/>
    </row>
    <row r="101" spans="1:11" s="50" customFormat="1" x14ac:dyDescent="0.25">
      <c r="A101" s="1">
        <v>113303</v>
      </c>
      <c r="B101" s="41"/>
      <c r="C101" s="42"/>
      <c r="D101" s="42"/>
      <c r="E101" s="46" t="s">
        <v>106</v>
      </c>
      <c r="F101" s="45"/>
      <c r="G101" s="26">
        <v>0</v>
      </c>
      <c r="H101" s="47">
        <v>0</v>
      </c>
      <c r="I101" s="28">
        <f t="shared" si="2"/>
        <v>0</v>
      </c>
      <c r="J101" s="29">
        <f t="shared" si="3"/>
        <v>0</v>
      </c>
      <c r="K101" s="49"/>
    </row>
    <row r="102" spans="1:11" s="50" customFormat="1" x14ac:dyDescent="0.25">
      <c r="A102" s="1">
        <v>134</v>
      </c>
      <c r="B102" s="41"/>
      <c r="C102" s="42" t="s">
        <v>107</v>
      </c>
      <c r="D102" s="42"/>
      <c r="E102" s="46"/>
      <c r="F102" s="45"/>
      <c r="G102" s="26">
        <f>+G103</f>
        <v>30840000</v>
      </c>
      <c r="H102" s="33">
        <f>+H103</f>
        <v>40430530.75</v>
      </c>
      <c r="I102" s="28">
        <f t="shared" si="2"/>
        <v>-9590530.75</v>
      </c>
      <c r="J102" s="29">
        <f t="shared" si="3"/>
        <v>0</v>
      </c>
      <c r="K102" s="49"/>
    </row>
    <row r="103" spans="1:11" s="50" customFormat="1" x14ac:dyDescent="0.25">
      <c r="A103" s="1">
        <v>13401</v>
      </c>
      <c r="B103" s="41"/>
      <c r="C103" s="42"/>
      <c r="D103" s="42"/>
      <c r="E103" s="46" t="s">
        <v>108</v>
      </c>
      <c r="F103" s="45"/>
      <c r="G103" s="26">
        <v>30840000</v>
      </c>
      <c r="H103" s="47">
        <v>40430530.75</v>
      </c>
      <c r="I103" s="28">
        <f t="shared" si="2"/>
        <v>-9590530.75</v>
      </c>
      <c r="J103" s="29">
        <f t="shared" si="3"/>
        <v>0</v>
      </c>
      <c r="K103" s="49"/>
    </row>
    <row r="104" spans="1:11" s="50" customFormat="1" x14ac:dyDescent="0.25">
      <c r="A104" s="1">
        <v>136</v>
      </c>
      <c r="B104" s="41"/>
      <c r="C104" s="42" t="s">
        <v>74</v>
      </c>
      <c r="D104" s="42"/>
      <c r="E104" s="46"/>
      <c r="F104" s="45"/>
      <c r="G104" s="26">
        <f>+G105</f>
        <v>150000</v>
      </c>
      <c r="H104" s="33">
        <f>+H105</f>
        <v>122691.86</v>
      </c>
      <c r="I104" s="28">
        <f t="shared" si="2"/>
        <v>0</v>
      </c>
      <c r="J104" s="29">
        <f t="shared" si="3"/>
        <v>27308.14</v>
      </c>
      <c r="K104" s="49"/>
    </row>
    <row r="105" spans="1:11" s="50" customFormat="1" x14ac:dyDescent="0.25">
      <c r="A105" s="1">
        <v>13601</v>
      </c>
      <c r="B105" s="41"/>
      <c r="C105" s="42"/>
      <c r="D105" s="42"/>
      <c r="E105" s="46" t="s">
        <v>109</v>
      </c>
      <c r="F105" s="45"/>
      <c r="G105" s="26">
        <v>150000</v>
      </c>
      <c r="H105" s="47">
        <v>122691.86</v>
      </c>
      <c r="I105" s="28">
        <f t="shared" si="2"/>
        <v>0</v>
      </c>
      <c r="J105" s="29">
        <f t="shared" si="3"/>
        <v>27308.14</v>
      </c>
      <c r="K105" s="49"/>
    </row>
    <row r="106" spans="1:11" s="50" customFormat="1" x14ac:dyDescent="0.25">
      <c r="A106" s="1">
        <v>139</v>
      </c>
      <c r="B106" s="41"/>
      <c r="C106" s="42"/>
      <c r="D106" s="42" t="s">
        <v>110</v>
      </c>
      <c r="E106" s="46"/>
      <c r="F106" s="45"/>
      <c r="G106" s="26">
        <f>+G107+G108+G109+G110</f>
        <v>2165000</v>
      </c>
      <c r="H106" s="33">
        <f>+H107+H108+H109+H110+H111+H112</f>
        <v>1836826.52</v>
      </c>
      <c r="I106" s="28">
        <f t="shared" si="2"/>
        <v>0</v>
      </c>
      <c r="J106" s="29">
        <f t="shared" si="3"/>
        <v>328173.48</v>
      </c>
      <c r="K106" s="49"/>
    </row>
    <row r="107" spans="1:11" s="50" customFormat="1" x14ac:dyDescent="0.25">
      <c r="A107" s="1">
        <v>13901</v>
      </c>
      <c r="B107" s="41"/>
      <c r="C107" s="42"/>
      <c r="D107" s="42"/>
      <c r="E107" s="46" t="s">
        <v>111</v>
      </c>
      <c r="F107" s="45"/>
      <c r="G107" s="26">
        <v>5000</v>
      </c>
      <c r="H107" s="47">
        <v>0</v>
      </c>
      <c r="I107" s="28">
        <f t="shared" si="2"/>
        <v>0</v>
      </c>
      <c r="J107" s="29">
        <f t="shared" si="3"/>
        <v>5000</v>
      </c>
      <c r="K107" s="49"/>
    </row>
    <row r="108" spans="1:11" s="50" customFormat="1" x14ac:dyDescent="0.25">
      <c r="A108" s="1">
        <v>13902</v>
      </c>
      <c r="B108" s="41"/>
      <c r="C108" s="42"/>
      <c r="D108" s="42"/>
      <c r="E108" s="46" t="s">
        <v>112</v>
      </c>
      <c r="F108" s="45"/>
      <c r="G108" s="26">
        <v>410000</v>
      </c>
      <c r="H108" s="34">
        <v>534143</v>
      </c>
      <c r="I108" s="28">
        <f t="shared" si="2"/>
        <v>-124143</v>
      </c>
      <c r="J108" s="29">
        <f t="shared" si="3"/>
        <v>0</v>
      </c>
      <c r="K108" s="49"/>
    </row>
    <row r="109" spans="1:11" s="50" customFormat="1" x14ac:dyDescent="0.25">
      <c r="A109" s="1">
        <v>13903</v>
      </c>
      <c r="B109" s="41"/>
      <c r="C109" s="42"/>
      <c r="D109" s="42"/>
      <c r="E109" s="46" t="s">
        <v>113</v>
      </c>
      <c r="F109" s="45"/>
      <c r="G109" s="26">
        <v>1450000</v>
      </c>
      <c r="H109" s="34">
        <v>900774.52</v>
      </c>
      <c r="I109" s="28">
        <f t="shared" si="2"/>
        <v>0</v>
      </c>
      <c r="J109" s="29">
        <f t="shared" si="3"/>
        <v>549225.48</v>
      </c>
      <c r="K109" s="49"/>
    </row>
    <row r="110" spans="1:11" s="50" customFormat="1" x14ac:dyDescent="0.25">
      <c r="A110" s="1">
        <v>13904</v>
      </c>
      <c r="B110" s="41"/>
      <c r="C110" s="42"/>
      <c r="D110" s="42"/>
      <c r="E110" s="46" t="s">
        <v>114</v>
      </c>
      <c r="F110" s="45"/>
      <c r="G110" s="26">
        <v>300000</v>
      </c>
      <c r="H110" s="34">
        <v>237850</v>
      </c>
      <c r="I110" s="28">
        <f t="shared" si="2"/>
        <v>0</v>
      </c>
      <c r="J110" s="29">
        <f t="shared" si="3"/>
        <v>62150</v>
      </c>
      <c r="K110" s="49"/>
    </row>
    <row r="111" spans="1:11" s="50" customFormat="1" x14ac:dyDescent="0.25">
      <c r="A111" s="1">
        <v>13905</v>
      </c>
      <c r="B111" s="41"/>
      <c r="C111" s="42"/>
      <c r="D111" s="42"/>
      <c r="E111" s="46" t="s">
        <v>115</v>
      </c>
      <c r="F111" s="45"/>
      <c r="G111" s="26">
        <v>0</v>
      </c>
      <c r="H111" s="34">
        <v>111559</v>
      </c>
      <c r="I111" s="28">
        <f t="shared" si="2"/>
        <v>-111559</v>
      </c>
      <c r="J111" s="29">
        <f t="shared" si="3"/>
        <v>0</v>
      </c>
      <c r="K111" s="49"/>
    </row>
    <row r="112" spans="1:11" s="50" customFormat="1" x14ac:dyDescent="0.25">
      <c r="A112" s="1">
        <v>13906</v>
      </c>
      <c r="B112" s="41"/>
      <c r="C112" s="42"/>
      <c r="D112" s="42"/>
      <c r="E112" s="46" t="s">
        <v>116</v>
      </c>
      <c r="F112" s="45"/>
      <c r="G112" s="26">
        <v>0</v>
      </c>
      <c r="H112" s="34">
        <v>52500</v>
      </c>
      <c r="I112" s="28">
        <f t="shared" si="2"/>
        <v>-52500</v>
      </c>
      <c r="J112" s="29">
        <f t="shared" si="3"/>
        <v>0</v>
      </c>
      <c r="K112" s="49"/>
    </row>
    <row r="113" spans="1:11" s="40" customFormat="1" x14ac:dyDescent="0.25">
      <c r="A113" s="35">
        <v>17</v>
      </c>
      <c r="B113" s="54"/>
      <c r="C113" s="37" t="s">
        <v>117</v>
      </c>
      <c r="D113" s="37"/>
      <c r="E113" s="37"/>
      <c r="F113" s="55"/>
      <c r="G113" s="26">
        <f>+G114</f>
        <v>16824103.280000001</v>
      </c>
      <c r="H113" s="33">
        <f>+H114</f>
        <v>19408546.32</v>
      </c>
      <c r="I113" s="28">
        <f t="shared" si="2"/>
        <v>-2584443.0399999991</v>
      </c>
      <c r="J113" s="29">
        <f t="shared" si="3"/>
        <v>0</v>
      </c>
      <c r="K113" s="39"/>
    </row>
    <row r="114" spans="1:11" hidden="1" x14ac:dyDescent="0.25">
      <c r="A114" s="1"/>
      <c r="B114" s="56"/>
      <c r="C114" s="42"/>
      <c r="D114" s="42" t="s">
        <v>118</v>
      </c>
      <c r="E114" s="42"/>
      <c r="F114" s="57"/>
      <c r="G114" s="26">
        <f>+G115+G120</f>
        <v>16824103.280000001</v>
      </c>
      <c r="H114" s="33">
        <f>+H115+H120</f>
        <v>19408546.32</v>
      </c>
      <c r="I114" s="28">
        <f t="shared" si="2"/>
        <v>-2584443.0399999991</v>
      </c>
      <c r="J114" s="29">
        <f t="shared" si="3"/>
        <v>0</v>
      </c>
    </row>
    <row r="115" spans="1:11" hidden="1" x14ac:dyDescent="0.25">
      <c r="A115" s="1"/>
      <c r="B115" s="56"/>
      <c r="C115" s="42"/>
      <c r="D115" s="42"/>
      <c r="E115" s="44"/>
      <c r="F115" s="57"/>
      <c r="G115" s="26"/>
      <c r="H115" s="33"/>
      <c r="I115" s="28">
        <f t="shared" si="2"/>
        <v>0</v>
      </c>
      <c r="J115" s="29">
        <f t="shared" si="3"/>
        <v>0</v>
      </c>
    </row>
    <row r="116" spans="1:11" hidden="1" x14ac:dyDescent="0.25">
      <c r="A116" s="1"/>
      <c r="B116" s="56"/>
      <c r="C116" s="42"/>
      <c r="D116" s="42"/>
      <c r="E116" s="46"/>
      <c r="F116" s="57"/>
      <c r="G116" s="26"/>
      <c r="H116" s="33"/>
      <c r="I116" s="28">
        <f t="shared" si="2"/>
        <v>0</v>
      </c>
      <c r="J116" s="29">
        <f t="shared" si="3"/>
        <v>0</v>
      </c>
    </row>
    <row r="117" spans="1:11" hidden="1" x14ac:dyDescent="0.25">
      <c r="A117" s="1"/>
      <c r="B117" s="56"/>
      <c r="C117" s="42"/>
      <c r="D117" s="42"/>
      <c r="E117" s="46"/>
      <c r="F117" s="57"/>
      <c r="G117" s="26"/>
      <c r="H117" s="33"/>
      <c r="I117" s="28">
        <f t="shared" si="2"/>
        <v>0</v>
      </c>
      <c r="J117" s="29">
        <f t="shared" si="3"/>
        <v>0</v>
      </c>
    </row>
    <row r="118" spans="1:11" hidden="1" x14ac:dyDescent="0.25">
      <c r="A118" s="1"/>
      <c r="B118" s="56"/>
      <c r="C118" s="42"/>
      <c r="D118" s="42"/>
      <c r="E118" s="46"/>
      <c r="F118" s="57"/>
      <c r="G118" s="26"/>
      <c r="H118" s="33"/>
      <c r="I118" s="28">
        <f t="shared" si="2"/>
        <v>0</v>
      </c>
      <c r="J118" s="29">
        <f t="shared" si="3"/>
        <v>0</v>
      </c>
    </row>
    <row r="119" spans="1:11" hidden="1" x14ac:dyDescent="0.25">
      <c r="A119" s="1"/>
      <c r="B119" s="56"/>
      <c r="C119" s="42"/>
      <c r="D119" s="42"/>
      <c r="E119" s="46"/>
      <c r="F119" s="57"/>
      <c r="G119" s="58"/>
      <c r="H119" s="59"/>
      <c r="I119" s="28">
        <f t="shared" si="2"/>
        <v>0</v>
      </c>
      <c r="J119" s="29">
        <f t="shared" si="3"/>
        <v>0</v>
      </c>
    </row>
    <row r="120" spans="1:11" x14ac:dyDescent="0.25">
      <c r="A120" s="1">
        <v>173</v>
      </c>
      <c r="B120" s="56"/>
      <c r="C120" s="42"/>
      <c r="D120" s="42"/>
      <c r="E120" s="44" t="s">
        <v>119</v>
      </c>
      <c r="F120" s="57"/>
      <c r="G120" s="26">
        <f>+G121</f>
        <v>16824103.280000001</v>
      </c>
      <c r="H120" s="33">
        <f>+H121</f>
        <v>19408546.32</v>
      </c>
      <c r="I120" s="28">
        <f t="shared" si="2"/>
        <v>-2584443.0399999991</v>
      </c>
      <c r="J120" s="29">
        <f t="shared" si="3"/>
        <v>0</v>
      </c>
    </row>
    <row r="121" spans="1:11" x14ac:dyDescent="0.25">
      <c r="A121" s="1">
        <v>1731</v>
      </c>
      <c r="B121" s="56"/>
      <c r="C121" s="42"/>
      <c r="D121" s="42"/>
      <c r="E121" s="46" t="s">
        <v>120</v>
      </c>
      <c r="F121" s="57"/>
      <c r="G121" s="26">
        <f>+G123+G124+G125+G126+G131+G122+G128</f>
        <v>16824103.280000001</v>
      </c>
      <c r="H121" s="26">
        <f>+H123+H124+H125+H126+H131+H122+H128+H129+H130+H127</f>
        <v>19408546.32</v>
      </c>
      <c r="I121" s="28">
        <f>IF(G121&gt;H121,0,G121-H121)</f>
        <v>-2584443.0399999991</v>
      </c>
      <c r="J121" s="29">
        <f>IF(G121&lt;H121,0,G121-H121)</f>
        <v>0</v>
      </c>
    </row>
    <row r="122" spans="1:11" x14ac:dyDescent="0.25">
      <c r="A122" s="1">
        <v>173106</v>
      </c>
      <c r="B122" s="56"/>
      <c r="C122" s="42"/>
      <c r="D122" s="42"/>
      <c r="E122" s="46" t="s">
        <v>121</v>
      </c>
      <c r="F122" s="57"/>
      <c r="G122" s="26">
        <v>2400000</v>
      </c>
      <c r="H122" s="34">
        <v>2522196.3199999998</v>
      </c>
      <c r="I122" s="28">
        <f t="shared" si="2"/>
        <v>-122196.31999999983</v>
      </c>
      <c r="J122" s="29">
        <f t="shared" si="3"/>
        <v>0</v>
      </c>
    </row>
    <row r="123" spans="1:11" x14ac:dyDescent="0.25">
      <c r="A123" s="1">
        <v>173107</v>
      </c>
      <c r="B123" s="56"/>
      <c r="C123" s="42"/>
      <c r="D123" s="42"/>
      <c r="E123" s="46" t="s">
        <v>122</v>
      </c>
      <c r="F123" s="57"/>
      <c r="G123" s="26">
        <v>14100103.279999999</v>
      </c>
      <c r="H123" s="34">
        <v>1691800</v>
      </c>
      <c r="I123" s="28">
        <f t="shared" si="2"/>
        <v>0</v>
      </c>
      <c r="J123" s="29">
        <f t="shared" si="3"/>
        <v>12408303.279999999</v>
      </c>
    </row>
    <row r="124" spans="1:11" hidden="1" x14ac:dyDescent="0.25">
      <c r="A124" s="1"/>
      <c r="B124" s="56"/>
      <c r="C124" s="42"/>
      <c r="D124" s="42"/>
      <c r="E124" s="46" t="s">
        <v>123</v>
      </c>
      <c r="F124" s="57"/>
      <c r="G124" s="26"/>
      <c r="H124" s="34"/>
      <c r="I124" s="28">
        <f t="shared" si="2"/>
        <v>0</v>
      </c>
      <c r="J124" s="29">
        <f t="shared" si="3"/>
        <v>0</v>
      </c>
    </row>
    <row r="125" spans="1:11" hidden="1" x14ac:dyDescent="0.25">
      <c r="A125" s="1"/>
      <c r="B125" s="56"/>
      <c r="C125" s="42"/>
      <c r="D125" s="42"/>
      <c r="E125" s="46" t="s">
        <v>124</v>
      </c>
      <c r="F125" s="57"/>
      <c r="G125" s="26"/>
      <c r="H125" s="34"/>
      <c r="I125" s="28">
        <f t="shared" si="2"/>
        <v>0</v>
      </c>
      <c r="J125" s="29">
        <f t="shared" si="3"/>
        <v>0</v>
      </c>
    </row>
    <row r="126" spans="1:11" hidden="1" x14ac:dyDescent="0.25">
      <c r="A126" s="1"/>
      <c r="B126" s="56"/>
      <c r="C126" s="42"/>
      <c r="D126" s="42"/>
      <c r="E126" s="46" t="s">
        <v>125</v>
      </c>
      <c r="F126" s="57"/>
      <c r="G126" s="26"/>
      <c r="H126" s="34"/>
      <c r="I126" s="28">
        <f t="shared" si="2"/>
        <v>0</v>
      </c>
      <c r="J126" s="29">
        <f t="shared" si="3"/>
        <v>0</v>
      </c>
    </row>
    <row r="127" spans="1:11" x14ac:dyDescent="0.25">
      <c r="A127" s="1">
        <v>173108</v>
      </c>
      <c r="B127" s="56"/>
      <c r="C127" s="42"/>
      <c r="D127" s="42"/>
      <c r="E127" s="46" t="s">
        <v>126</v>
      </c>
      <c r="F127" s="57"/>
      <c r="G127" s="26">
        <v>0</v>
      </c>
      <c r="H127" s="34">
        <v>14392158</v>
      </c>
      <c r="I127" s="28">
        <f t="shared" si="2"/>
        <v>-14392158</v>
      </c>
      <c r="J127" s="29">
        <f t="shared" si="3"/>
        <v>0</v>
      </c>
    </row>
    <row r="128" spans="1:11" x14ac:dyDescent="0.25">
      <c r="A128" s="1">
        <v>173109</v>
      </c>
      <c r="B128" s="56"/>
      <c r="C128" s="42"/>
      <c r="D128" s="42"/>
      <c r="E128" s="46" t="s">
        <v>127</v>
      </c>
      <c r="F128" s="57"/>
      <c r="G128" s="26">
        <v>115000</v>
      </c>
      <c r="H128" s="34">
        <f>72603+287809</f>
        <v>360412</v>
      </c>
      <c r="I128" s="28">
        <f t="shared" si="2"/>
        <v>-245412</v>
      </c>
      <c r="J128" s="29">
        <f t="shared" si="3"/>
        <v>0</v>
      </c>
    </row>
    <row r="129" spans="1:24" x14ac:dyDescent="0.25">
      <c r="A129" s="1">
        <v>173110</v>
      </c>
      <c r="B129" s="56"/>
      <c r="C129" s="42"/>
      <c r="D129" s="42"/>
      <c r="E129" s="46" t="s">
        <v>128</v>
      </c>
      <c r="F129" s="57"/>
      <c r="G129" s="26">
        <v>0</v>
      </c>
      <c r="H129" s="34">
        <v>52680</v>
      </c>
      <c r="I129" s="28">
        <f t="shared" si="2"/>
        <v>-52680</v>
      </c>
      <c r="J129" s="29">
        <f t="shared" si="3"/>
        <v>0</v>
      </c>
    </row>
    <row r="130" spans="1:24" x14ac:dyDescent="0.25">
      <c r="A130" s="1">
        <v>173118</v>
      </c>
      <c r="B130" s="56"/>
      <c r="C130" s="42"/>
      <c r="D130" s="42"/>
      <c r="E130" s="46" t="s">
        <v>129</v>
      </c>
      <c r="F130" s="57"/>
      <c r="G130" s="26">
        <v>0</v>
      </c>
      <c r="H130" s="34">
        <v>180000</v>
      </c>
      <c r="I130" s="28">
        <f t="shared" si="2"/>
        <v>-180000</v>
      </c>
      <c r="J130" s="29">
        <f t="shared" si="3"/>
        <v>0</v>
      </c>
    </row>
    <row r="131" spans="1:24" x14ac:dyDescent="0.25">
      <c r="A131" s="1">
        <v>173119</v>
      </c>
      <c r="B131" s="56"/>
      <c r="C131" s="42"/>
      <c r="D131" s="42"/>
      <c r="E131" s="46" t="s">
        <v>130</v>
      </c>
      <c r="F131" s="57"/>
      <c r="G131" s="26">
        <v>209000</v>
      </c>
      <c r="H131" s="34">
        <v>209300</v>
      </c>
      <c r="I131" s="28">
        <f t="shared" si="2"/>
        <v>-300</v>
      </c>
      <c r="J131" s="29">
        <f t="shared" si="3"/>
        <v>0</v>
      </c>
    </row>
    <row r="132" spans="1:24" hidden="1" x14ac:dyDescent="0.25">
      <c r="A132" s="1"/>
      <c r="B132" s="56"/>
      <c r="C132" s="42"/>
      <c r="D132" s="42"/>
      <c r="E132" s="46" t="s">
        <v>131</v>
      </c>
      <c r="F132" s="57"/>
      <c r="G132" s="26">
        <v>0</v>
      </c>
      <c r="H132" s="34"/>
      <c r="I132" s="28">
        <f t="shared" si="2"/>
        <v>0</v>
      </c>
      <c r="J132" s="29">
        <f t="shared" si="3"/>
        <v>0</v>
      </c>
    </row>
    <row r="133" spans="1:24" hidden="1" x14ac:dyDescent="0.25">
      <c r="A133" s="1"/>
      <c r="B133" s="56"/>
      <c r="C133" s="42"/>
      <c r="D133" s="42"/>
      <c r="E133" s="46" t="s">
        <v>132</v>
      </c>
      <c r="F133" s="57"/>
      <c r="G133" s="26">
        <v>0</v>
      </c>
      <c r="H133" s="34"/>
      <c r="I133" s="28">
        <f t="shared" si="2"/>
        <v>0</v>
      </c>
      <c r="J133" s="29">
        <f t="shared" si="3"/>
        <v>0</v>
      </c>
    </row>
    <row r="134" spans="1:24" hidden="1" x14ac:dyDescent="0.25">
      <c r="A134" s="1"/>
      <c r="B134" s="56"/>
      <c r="C134" s="42"/>
      <c r="D134" s="42"/>
      <c r="E134" s="46" t="s">
        <v>133</v>
      </c>
      <c r="F134" s="57"/>
      <c r="G134" s="26">
        <v>0</v>
      </c>
      <c r="H134" s="34"/>
      <c r="I134" s="28">
        <f t="shared" si="2"/>
        <v>0</v>
      </c>
      <c r="J134" s="29">
        <f t="shared" si="3"/>
        <v>0</v>
      </c>
    </row>
    <row r="135" spans="1:24" s="53" customFormat="1" ht="15" customHeight="1" x14ac:dyDescent="0.25">
      <c r="A135" s="1"/>
      <c r="B135" s="41" t="s">
        <v>134</v>
      </c>
      <c r="C135" s="42"/>
      <c r="D135" s="42"/>
      <c r="E135" s="42"/>
      <c r="F135" s="57"/>
      <c r="G135" s="26">
        <f>+G136+G174+G197+G249</f>
        <v>75626867.229999989</v>
      </c>
      <c r="H135" s="33">
        <f>+H136+H174+H197+H249</f>
        <v>125615730.53</v>
      </c>
      <c r="I135" s="28">
        <f t="shared" si="2"/>
        <v>-49988863.300000012</v>
      </c>
      <c r="J135" s="29">
        <f t="shared" si="3"/>
        <v>0</v>
      </c>
      <c r="K135" s="52"/>
    </row>
    <row r="136" spans="1:24" ht="15.75" customHeight="1" x14ac:dyDescent="0.25">
      <c r="A136" s="1">
        <v>4</v>
      </c>
      <c r="B136" s="41"/>
      <c r="C136" s="42"/>
      <c r="D136" s="42" t="s">
        <v>135</v>
      </c>
      <c r="E136" s="42"/>
      <c r="F136" s="45"/>
      <c r="G136" s="26">
        <f>+G137+G148+G158</f>
        <v>49966403.899999991</v>
      </c>
      <c r="H136" s="33">
        <f>+H137+H148+H158</f>
        <v>89587412.810000002</v>
      </c>
      <c r="I136" s="28">
        <f t="shared" si="2"/>
        <v>-39621008.910000011</v>
      </c>
      <c r="J136" s="29">
        <f t="shared" si="3"/>
        <v>0</v>
      </c>
      <c r="K136" s="60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</row>
    <row r="137" spans="1:24" ht="15.75" customHeight="1" x14ac:dyDescent="0.25">
      <c r="A137" s="1">
        <v>411</v>
      </c>
      <c r="B137" s="41"/>
      <c r="C137" s="42"/>
      <c r="D137" s="42"/>
      <c r="E137" s="44" t="s">
        <v>136</v>
      </c>
      <c r="F137" s="45"/>
      <c r="G137" s="26">
        <f>+G138+G139+G140+G142+G143+G144</f>
        <v>32544442.199999996</v>
      </c>
      <c r="H137" s="33">
        <f>+H138+H139+H140+H141+H142+H143+H144+H145+H146+H147</f>
        <v>54634468.18</v>
      </c>
      <c r="I137" s="28">
        <f t="shared" ref="I137:I200" si="4">IF(G137&gt;H137,0,G137-H137)</f>
        <v>-22090025.980000004</v>
      </c>
      <c r="J137" s="29">
        <f t="shared" ref="J137:J200" si="5">IF(G137&lt;H137,0,G137-H137)</f>
        <v>0</v>
      </c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</row>
    <row r="138" spans="1:24" ht="15.75" customHeight="1" x14ac:dyDescent="0.25">
      <c r="A138" s="1">
        <v>4111</v>
      </c>
      <c r="B138" s="41"/>
      <c r="C138" s="42"/>
      <c r="D138" s="42"/>
      <c r="E138" s="46" t="s">
        <v>137</v>
      </c>
      <c r="F138" s="45"/>
      <c r="G138" s="26">
        <v>7442417</v>
      </c>
      <c r="H138" s="34">
        <v>12269786.300000001</v>
      </c>
      <c r="I138" s="28">
        <f t="shared" si="4"/>
        <v>-4827369.3000000007</v>
      </c>
      <c r="J138" s="29">
        <f t="shared" si="5"/>
        <v>0</v>
      </c>
      <c r="L138" s="63"/>
      <c r="M138" s="63"/>
      <c r="N138" s="63"/>
      <c r="O138" s="63"/>
      <c r="P138" s="63"/>
      <c r="R138" s="63"/>
      <c r="S138" s="63"/>
      <c r="T138" s="63"/>
      <c r="U138" s="63"/>
      <c r="V138" s="63"/>
      <c r="W138" s="63"/>
    </row>
    <row r="139" spans="1:24" ht="15.75" customHeight="1" x14ac:dyDescent="0.25">
      <c r="A139" s="1">
        <v>4112</v>
      </c>
      <c r="B139" s="41"/>
      <c r="C139" s="42"/>
      <c r="D139" s="42"/>
      <c r="E139" s="46" t="s">
        <v>138</v>
      </c>
      <c r="F139" s="45"/>
      <c r="G139" s="26">
        <v>16054507.439999999</v>
      </c>
      <c r="H139" s="34">
        <v>26914120.109999999</v>
      </c>
      <c r="I139" s="28">
        <f t="shared" si="4"/>
        <v>-10859612.67</v>
      </c>
      <c r="J139" s="29">
        <f t="shared" si="5"/>
        <v>0</v>
      </c>
      <c r="L139" s="63"/>
      <c r="M139" s="63"/>
      <c r="N139" s="63"/>
      <c r="O139" s="63"/>
      <c r="P139" s="63"/>
      <c r="R139" s="63"/>
      <c r="S139" s="63"/>
      <c r="T139" s="63"/>
      <c r="U139" s="63"/>
      <c r="V139" s="63"/>
      <c r="W139" s="63"/>
    </row>
    <row r="140" spans="1:24" ht="15.75" customHeight="1" x14ac:dyDescent="0.25">
      <c r="A140" s="1">
        <v>4113</v>
      </c>
      <c r="B140" s="41"/>
      <c r="C140" s="42"/>
      <c r="D140" s="42"/>
      <c r="E140" s="46" t="s">
        <v>139</v>
      </c>
      <c r="F140" s="45"/>
      <c r="G140" s="26">
        <v>2018834.93</v>
      </c>
      <c r="H140" s="34">
        <v>3774483.64</v>
      </c>
      <c r="I140" s="28">
        <f t="shared" si="4"/>
        <v>-1755648.7100000002</v>
      </c>
      <c r="J140" s="29">
        <f t="shared" si="5"/>
        <v>0</v>
      </c>
      <c r="L140" s="63"/>
      <c r="M140" s="63"/>
      <c r="N140" s="63"/>
      <c r="Q140" s="63"/>
      <c r="X140" s="63"/>
    </row>
    <row r="141" spans="1:24" ht="15.75" hidden="1" customHeight="1" x14ac:dyDescent="0.25">
      <c r="A141" s="1">
        <v>4114</v>
      </c>
      <c r="B141" s="41"/>
      <c r="C141" s="42"/>
      <c r="D141" s="42"/>
      <c r="E141" s="46" t="s">
        <v>140</v>
      </c>
      <c r="F141" s="45"/>
      <c r="G141" s="26">
        <f t="shared" ref="G141" si="6">SUM(K141:X141)</f>
        <v>0</v>
      </c>
      <c r="H141" s="34"/>
      <c r="I141" s="28">
        <f t="shared" si="4"/>
        <v>0</v>
      </c>
      <c r="J141" s="29">
        <f t="shared" si="5"/>
        <v>0</v>
      </c>
    </row>
    <row r="142" spans="1:24" ht="15.75" customHeight="1" x14ac:dyDescent="0.25">
      <c r="A142" s="1">
        <v>4114</v>
      </c>
      <c r="B142" s="41"/>
      <c r="C142" s="42"/>
      <c r="D142" s="42"/>
      <c r="E142" s="46" t="s">
        <v>141</v>
      </c>
      <c r="F142" s="45"/>
      <c r="G142" s="26">
        <v>802110</v>
      </c>
      <c r="H142" s="34">
        <v>1237883.92</v>
      </c>
      <c r="I142" s="28">
        <f t="shared" si="4"/>
        <v>-435773.91999999993</v>
      </c>
      <c r="J142" s="29">
        <f t="shared" si="5"/>
        <v>0</v>
      </c>
      <c r="L142" s="63"/>
      <c r="M142" s="63"/>
      <c r="N142" s="63"/>
      <c r="O142" s="63"/>
      <c r="P142" s="63"/>
      <c r="R142" s="63"/>
      <c r="S142" s="63"/>
      <c r="T142" s="63"/>
      <c r="U142" s="63"/>
      <c r="V142" s="63"/>
      <c r="W142" s="63"/>
    </row>
    <row r="143" spans="1:24" ht="15.75" customHeight="1" x14ac:dyDescent="0.25">
      <c r="A143" s="1">
        <v>4115</v>
      </c>
      <c r="B143" s="41"/>
      <c r="C143" s="42"/>
      <c r="D143" s="42"/>
      <c r="E143" s="46" t="s">
        <v>142</v>
      </c>
      <c r="F143" s="45"/>
      <c r="G143" s="26">
        <v>5598156.1500000004</v>
      </c>
      <c r="H143" s="34">
        <v>9383767.2100000009</v>
      </c>
      <c r="I143" s="28">
        <f t="shared" si="4"/>
        <v>-3785611.0600000005</v>
      </c>
      <c r="J143" s="29">
        <f t="shared" si="5"/>
        <v>0</v>
      </c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</row>
    <row r="144" spans="1:24" ht="15.75" customHeight="1" x14ac:dyDescent="0.25">
      <c r="A144" s="1">
        <v>4116</v>
      </c>
      <c r="B144" s="41"/>
      <c r="C144" s="42"/>
      <c r="D144" s="42"/>
      <c r="E144" s="46" t="s">
        <v>143</v>
      </c>
      <c r="F144" s="45"/>
      <c r="G144" s="26">
        <v>628416.68000000005</v>
      </c>
      <c r="H144" s="34">
        <v>1054427</v>
      </c>
      <c r="I144" s="28">
        <f t="shared" si="4"/>
        <v>-426010.31999999995</v>
      </c>
      <c r="J144" s="29">
        <f t="shared" si="5"/>
        <v>0</v>
      </c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</row>
    <row r="145" spans="1:24" ht="15.75" hidden="1" customHeight="1" x14ac:dyDescent="0.25">
      <c r="A145" s="1"/>
      <c r="B145" s="41"/>
      <c r="C145" s="42"/>
      <c r="D145" s="42"/>
      <c r="E145" s="46" t="s">
        <v>144</v>
      </c>
      <c r="F145" s="45"/>
      <c r="G145" s="26"/>
      <c r="H145" s="34"/>
      <c r="I145" s="28">
        <f t="shared" si="4"/>
        <v>0</v>
      </c>
      <c r="J145" s="29">
        <f t="shared" si="5"/>
        <v>0</v>
      </c>
      <c r="K145" s="6">
        <f t="shared" ref="K145:K147" si="7">-I145</f>
        <v>0</v>
      </c>
    </row>
    <row r="146" spans="1:24" ht="15.75" hidden="1" customHeight="1" x14ac:dyDescent="0.25">
      <c r="A146" s="1"/>
      <c r="B146" s="41"/>
      <c r="C146" s="42"/>
      <c r="D146" s="42"/>
      <c r="E146" s="46" t="s">
        <v>145</v>
      </c>
      <c r="F146" s="45"/>
      <c r="G146" s="26"/>
      <c r="H146" s="34"/>
      <c r="I146" s="28">
        <f t="shared" si="4"/>
        <v>0</v>
      </c>
      <c r="J146" s="29">
        <f t="shared" si="5"/>
        <v>0</v>
      </c>
      <c r="K146" s="6">
        <f t="shared" si="7"/>
        <v>0</v>
      </c>
    </row>
    <row r="147" spans="1:24" ht="15.75" hidden="1" customHeight="1" x14ac:dyDescent="0.25">
      <c r="A147" s="1"/>
      <c r="B147" s="41"/>
      <c r="C147" s="42"/>
      <c r="D147" s="42"/>
      <c r="E147" s="46" t="s">
        <v>146</v>
      </c>
      <c r="F147" s="45"/>
      <c r="G147" s="26">
        <v>0</v>
      </c>
      <c r="H147" s="34"/>
      <c r="I147" s="28">
        <f t="shared" si="4"/>
        <v>0</v>
      </c>
      <c r="J147" s="29">
        <f t="shared" si="5"/>
        <v>0</v>
      </c>
      <c r="K147" s="6">
        <f t="shared" si="7"/>
        <v>0</v>
      </c>
    </row>
    <row r="148" spans="1:24" ht="15.75" customHeight="1" x14ac:dyDescent="0.25">
      <c r="A148" s="1">
        <v>412</v>
      </c>
      <c r="B148" s="41"/>
      <c r="C148" s="42"/>
      <c r="D148" s="42"/>
      <c r="E148" s="44" t="s">
        <v>147</v>
      </c>
      <c r="F148" s="45"/>
      <c r="G148" s="26">
        <f>+G149+G150</f>
        <v>12204520.609999999</v>
      </c>
      <c r="H148" s="33">
        <f>+H149+H150</f>
        <v>23298247.430000003</v>
      </c>
      <c r="I148" s="28">
        <f t="shared" si="4"/>
        <v>-11093726.820000004</v>
      </c>
      <c r="J148" s="29">
        <f t="shared" si="5"/>
        <v>0</v>
      </c>
    </row>
    <row r="149" spans="1:24" ht="15.75" customHeight="1" x14ac:dyDescent="0.25">
      <c r="A149" s="1"/>
      <c r="B149" s="41"/>
      <c r="C149" s="42"/>
      <c r="D149" s="42"/>
      <c r="E149" s="64" t="s">
        <v>148</v>
      </c>
      <c r="F149" s="45"/>
      <c r="G149" s="26">
        <v>1030000</v>
      </c>
      <c r="H149" s="34">
        <v>1226500</v>
      </c>
      <c r="I149" s="28">
        <f t="shared" si="4"/>
        <v>-196500</v>
      </c>
      <c r="J149" s="29">
        <f t="shared" si="5"/>
        <v>0</v>
      </c>
      <c r="L149" s="6"/>
    </row>
    <row r="150" spans="1:24" ht="15.75" customHeight="1" x14ac:dyDescent="0.25">
      <c r="A150" s="1">
        <v>41234</v>
      </c>
      <c r="B150" s="41"/>
      <c r="C150" s="42"/>
      <c r="D150" s="42"/>
      <c r="E150" s="46" t="s">
        <v>149</v>
      </c>
      <c r="F150" s="45"/>
      <c r="G150" s="58">
        <f>SUM(G151:G157)</f>
        <v>11174520.609999999</v>
      </c>
      <c r="H150" s="59">
        <f>SUM(H151:H157)</f>
        <v>22071747.430000003</v>
      </c>
      <c r="I150" s="28">
        <f t="shared" si="4"/>
        <v>-10897226.820000004</v>
      </c>
      <c r="J150" s="29">
        <f t="shared" si="5"/>
        <v>0</v>
      </c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</row>
    <row r="151" spans="1:24" ht="15.75" customHeight="1" x14ac:dyDescent="0.25">
      <c r="A151" s="1">
        <v>412341</v>
      </c>
      <c r="B151" s="41"/>
      <c r="C151" s="42"/>
      <c r="D151" s="42"/>
      <c r="E151" s="46" t="s">
        <v>150</v>
      </c>
      <c r="F151" s="45"/>
      <c r="G151" s="26">
        <v>2553286.9500000002</v>
      </c>
      <c r="H151" s="34">
        <v>5717710.6699999999</v>
      </c>
      <c r="I151" s="28">
        <f t="shared" si="4"/>
        <v>-3164423.7199999997</v>
      </c>
      <c r="J151" s="29">
        <f t="shared" si="5"/>
        <v>0</v>
      </c>
      <c r="L151" s="63"/>
      <c r="M151" s="63"/>
      <c r="N151" s="63"/>
      <c r="O151" s="63"/>
      <c r="P151" s="63"/>
      <c r="R151" s="63"/>
      <c r="S151" s="63"/>
      <c r="T151" s="63"/>
      <c r="U151" s="63"/>
      <c r="V151" s="63"/>
      <c r="W151" s="63"/>
    </row>
    <row r="152" spans="1:24" ht="15.75" customHeight="1" x14ac:dyDescent="0.25">
      <c r="A152" s="1">
        <v>412342</v>
      </c>
      <c r="B152" s="41"/>
      <c r="C152" s="42"/>
      <c r="D152" s="42"/>
      <c r="E152" s="46" t="s">
        <v>151</v>
      </c>
      <c r="F152" s="45"/>
      <c r="G152" s="26">
        <v>5654820.04</v>
      </c>
      <c r="H152" s="34">
        <v>10736462.550000001</v>
      </c>
      <c r="I152" s="28">
        <f t="shared" si="4"/>
        <v>-5081642.5100000007</v>
      </c>
      <c r="J152" s="29">
        <f t="shared" si="5"/>
        <v>0</v>
      </c>
      <c r="L152" s="63"/>
      <c r="M152" s="63"/>
      <c r="N152" s="63"/>
      <c r="O152" s="63"/>
      <c r="P152" s="63"/>
      <c r="R152" s="63"/>
      <c r="S152" s="63"/>
      <c r="T152" s="63"/>
      <c r="U152" s="63"/>
      <c r="V152" s="63"/>
      <c r="W152" s="63"/>
    </row>
    <row r="153" spans="1:24" ht="15.75" customHeight="1" x14ac:dyDescent="0.25">
      <c r="A153" s="1">
        <v>412343</v>
      </c>
      <c r="B153" s="41"/>
      <c r="C153" s="42"/>
      <c r="D153" s="42"/>
      <c r="E153" s="46" t="s">
        <v>152</v>
      </c>
      <c r="F153" s="45"/>
      <c r="G153" s="26">
        <v>669689.52</v>
      </c>
      <c r="H153" s="34">
        <v>1105430.26</v>
      </c>
      <c r="I153" s="28">
        <f t="shared" si="4"/>
        <v>-435740.74</v>
      </c>
      <c r="J153" s="29">
        <f t="shared" si="5"/>
        <v>0</v>
      </c>
      <c r="L153" s="63"/>
      <c r="N153" s="63"/>
      <c r="Q153" s="63"/>
      <c r="U153" s="63"/>
      <c r="V153" s="63"/>
      <c r="W153" s="63"/>
      <c r="X153" s="63"/>
    </row>
    <row r="154" spans="1:24" ht="15.75" customHeight="1" x14ac:dyDescent="0.25">
      <c r="A154" s="1">
        <v>412344</v>
      </c>
      <c r="B154" s="41"/>
      <c r="C154" s="42"/>
      <c r="D154" s="42"/>
      <c r="E154" s="46" t="s">
        <v>153</v>
      </c>
      <c r="F154" s="45"/>
      <c r="G154" s="26">
        <v>195010</v>
      </c>
      <c r="H154" s="34">
        <v>308520.8</v>
      </c>
      <c r="I154" s="28">
        <f t="shared" si="4"/>
        <v>-113510.79999999999</v>
      </c>
      <c r="J154" s="29">
        <f t="shared" si="5"/>
        <v>0</v>
      </c>
      <c r="L154" s="63"/>
      <c r="M154" s="63">
        <f>+J154</f>
        <v>0</v>
      </c>
      <c r="N154" s="63"/>
      <c r="O154" s="63"/>
      <c r="P154" s="63"/>
      <c r="R154" s="63"/>
      <c r="S154" s="63"/>
      <c r="T154" s="63"/>
      <c r="U154" s="63"/>
      <c r="V154" s="63"/>
      <c r="W154" s="63"/>
    </row>
    <row r="155" spans="1:24" ht="15.75" customHeight="1" x14ac:dyDescent="0.25">
      <c r="A155" s="1">
        <v>412345</v>
      </c>
      <c r="B155" s="41"/>
      <c r="C155" s="42"/>
      <c r="D155" s="42"/>
      <c r="E155" s="46" t="s">
        <v>154</v>
      </c>
      <c r="F155" s="45"/>
      <c r="G155" s="26">
        <v>1883955.18</v>
      </c>
      <c r="H155" s="34">
        <v>3770341.71</v>
      </c>
      <c r="I155" s="28">
        <f t="shared" si="4"/>
        <v>-1886386.53</v>
      </c>
      <c r="J155" s="29">
        <f t="shared" si="5"/>
        <v>0</v>
      </c>
      <c r="L155" s="6"/>
      <c r="M155" s="63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2"/>
    </row>
    <row r="156" spans="1:24" ht="15.75" customHeight="1" x14ac:dyDescent="0.25">
      <c r="A156" s="1">
        <v>412346</v>
      </c>
      <c r="B156" s="41"/>
      <c r="C156" s="42"/>
      <c r="D156" s="42"/>
      <c r="E156" s="46" t="s">
        <v>155</v>
      </c>
      <c r="F156" s="45"/>
      <c r="G156" s="26">
        <v>217758.92</v>
      </c>
      <c r="H156" s="34">
        <v>433281.44</v>
      </c>
      <c r="I156" s="28">
        <f t="shared" si="4"/>
        <v>-215522.52</v>
      </c>
      <c r="J156" s="29">
        <f t="shared" si="5"/>
        <v>0</v>
      </c>
      <c r="L156" s="62"/>
      <c r="M156" s="6"/>
      <c r="N156" s="6"/>
      <c r="O156" s="6"/>
      <c r="P156" s="6"/>
      <c r="Q156" s="6"/>
      <c r="R156" s="62"/>
      <c r="S156" s="6"/>
      <c r="T156" s="6"/>
      <c r="U156" s="6"/>
      <c r="V156" s="6"/>
      <c r="W156" s="6"/>
      <c r="X156" s="62"/>
    </row>
    <row r="157" spans="1:24" ht="15.75" hidden="1" customHeight="1" x14ac:dyDescent="0.25">
      <c r="A157" s="1"/>
      <c r="B157" s="41"/>
      <c r="C157" s="42"/>
      <c r="D157" s="42"/>
      <c r="E157" s="46" t="s">
        <v>156</v>
      </c>
      <c r="F157" s="45"/>
      <c r="G157" s="65">
        <v>0</v>
      </c>
      <c r="H157" s="34"/>
      <c r="I157" s="28">
        <f t="shared" si="4"/>
        <v>0</v>
      </c>
      <c r="J157" s="29">
        <f t="shared" si="5"/>
        <v>0</v>
      </c>
    </row>
    <row r="158" spans="1:24" ht="15.75" customHeight="1" x14ac:dyDescent="0.25">
      <c r="A158" s="1">
        <v>413</v>
      </c>
      <c r="B158" s="41"/>
      <c r="C158" s="42"/>
      <c r="D158" s="42"/>
      <c r="E158" s="44" t="s">
        <v>157</v>
      </c>
      <c r="F158" s="45"/>
      <c r="G158" s="26">
        <f>+G159+G166</f>
        <v>5217441.09</v>
      </c>
      <c r="H158" s="33">
        <f>+H159+H166</f>
        <v>11654697.199999999</v>
      </c>
      <c r="I158" s="28">
        <f t="shared" si="4"/>
        <v>-6437256.1099999994</v>
      </c>
      <c r="J158" s="29">
        <f t="shared" si="5"/>
        <v>0</v>
      </c>
    </row>
    <row r="159" spans="1:24" ht="15.75" hidden="1" customHeight="1" x14ac:dyDescent="0.25">
      <c r="A159" s="1"/>
      <c r="B159" s="41"/>
      <c r="C159" s="42"/>
      <c r="D159" s="42"/>
      <c r="E159" s="46" t="s">
        <v>158</v>
      </c>
      <c r="F159" s="45"/>
      <c r="G159" s="26"/>
      <c r="H159" s="34"/>
      <c r="I159" s="28">
        <f t="shared" si="4"/>
        <v>0</v>
      </c>
      <c r="J159" s="29">
        <f t="shared" si="5"/>
        <v>0</v>
      </c>
    </row>
    <row r="160" spans="1:24" ht="15.75" hidden="1" customHeight="1" x14ac:dyDescent="0.25">
      <c r="A160" s="1"/>
      <c r="B160" s="41"/>
      <c r="C160" s="42"/>
      <c r="D160" s="42"/>
      <c r="E160" s="46" t="s">
        <v>150</v>
      </c>
      <c r="F160" s="45"/>
      <c r="G160" s="26"/>
      <c r="H160" s="34"/>
      <c r="I160" s="28">
        <f t="shared" si="4"/>
        <v>0</v>
      </c>
      <c r="J160" s="29">
        <f t="shared" si="5"/>
        <v>0</v>
      </c>
    </row>
    <row r="161" spans="1:24" ht="15.75" hidden="1" customHeight="1" x14ac:dyDescent="0.25">
      <c r="A161" s="1"/>
      <c r="B161" s="41"/>
      <c r="C161" s="42"/>
      <c r="D161" s="42"/>
      <c r="E161" s="46" t="s">
        <v>151</v>
      </c>
      <c r="F161" s="45"/>
      <c r="G161" s="26"/>
      <c r="H161" s="34"/>
      <c r="I161" s="28">
        <f t="shared" si="4"/>
        <v>0</v>
      </c>
      <c r="J161" s="29">
        <f t="shared" si="5"/>
        <v>0</v>
      </c>
    </row>
    <row r="162" spans="1:24" ht="15.75" hidden="1" customHeight="1" x14ac:dyDescent="0.25">
      <c r="A162" s="1"/>
      <c r="B162" s="41"/>
      <c r="C162" s="42"/>
      <c r="D162" s="42"/>
      <c r="E162" s="46" t="s">
        <v>152</v>
      </c>
      <c r="F162" s="45"/>
      <c r="G162" s="26"/>
      <c r="H162" s="34"/>
      <c r="I162" s="28">
        <f t="shared" si="4"/>
        <v>0</v>
      </c>
      <c r="J162" s="29">
        <f t="shared" si="5"/>
        <v>0</v>
      </c>
    </row>
    <row r="163" spans="1:24" ht="15.75" hidden="1" customHeight="1" x14ac:dyDescent="0.25">
      <c r="A163" s="1"/>
      <c r="B163" s="41"/>
      <c r="C163" s="42"/>
      <c r="D163" s="42"/>
      <c r="E163" s="46" t="s">
        <v>153</v>
      </c>
      <c r="F163" s="45"/>
      <c r="G163" s="26"/>
      <c r="H163" s="34"/>
      <c r="I163" s="28">
        <f t="shared" si="4"/>
        <v>0</v>
      </c>
      <c r="J163" s="29">
        <f t="shared" si="5"/>
        <v>0</v>
      </c>
    </row>
    <row r="164" spans="1:24" ht="15.75" hidden="1" customHeight="1" x14ac:dyDescent="0.25">
      <c r="A164" s="1"/>
      <c r="B164" s="41"/>
      <c r="C164" s="42"/>
      <c r="D164" s="42"/>
      <c r="E164" s="46" t="s">
        <v>154</v>
      </c>
      <c r="F164" s="45"/>
      <c r="G164" s="26"/>
      <c r="H164" s="34"/>
      <c r="I164" s="28">
        <f t="shared" si="4"/>
        <v>0</v>
      </c>
      <c r="J164" s="29">
        <f t="shared" si="5"/>
        <v>0</v>
      </c>
    </row>
    <row r="165" spans="1:24" ht="15.75" hidden="1" customHeight="1" x14ac:dyDescent="0.25">
      <c r="A165" s="1"/>
      <c r="B165" s="41"/>
      <c r="C165" s="42"/>
      <c r="D165" s="42"/>
      <c r="E165" s="46" t="s">
        <v>155</v>
      </c>
      <c r="F165" s="45"/>
      <c r="G165" s="26"/>
      <c r="H165" s="34"/>
      <c r="I165" s="28">
        <f t="shared" si="4"/>
        <v>0</v>
      </c>
      <c r="J165" s="29">
        <f t="shared" si="5"/>
        <v>0</v>
      </c>
    </row>
    <row r="166" spans="1:24" ht="15.75" customHeight="1" x14ac:dyDescent="0.25">
      <c r="A166" s="1"/>
      <c r="B166" s="41"/>
      <c r="C166" s="42"/>
      <c r="D166" s="42"/>
      <c r="E166" s="46" t="s">
        <v>159</v>
      </c>
      <c r="F166" s="45"/>
      <c r="G166" s="26">
        <f>SUM(G167:G173)</f>
        <v>5217441.09</v>
      </c>
      <c r="H166" s="33">
        <f>SUM(H167:H173)</f>
        <v>11654697.199999999</v>
      </c>
      <c r="I166" s="28">
        <f t="shared" si="4"/>
        <v>-6437256.1099999994</v>
      </c>
      <c r="J166" s="29">
        <f t="shared" si="5"/>
        <v>0</v>
      </c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</row>
    <row r="167" spans="1:24" ht="15.75" customHeight="1" x14ac:dyDescent="0.25">
      <c r="A167" s="1">
        <v>4132</v>
      </c>
      <c r="B167" s="41"/>
      <c r="C167" s="42"/>
      <c r="D167" s="42"/>
      <c r="E167" s="46" t="s">
        <v>150</v>
      </c>
      <c r="F167" s="45"/>
      <c r="G167" s="26">
        <v>1676057.97</v>
      </c>
      <c r="H167" s="34">
        <v>3691622.98</v>
      </c>
      <c r="I167" s="28">
        <f t="shared" si="4"/>
        <v>-2015565.01</v>
      </c>
      <c r="J167" s="29">
        <f t="shared" si="5"/>
        <v>0</v>
      </c>
      <c r="L167" s="63"/>
      <c r="M167" s="63"/>
      <c r="N167" s="63"/>
      <c r="O167" s="63"/>
      <c r="P167" s="63"/>
      <c r="R167" s="63"/>
      <c r="S167" s="63"/>
      <c r="T167" s="63"/>
      <c r="U167" s="63"/>
      <c r="V167" s="63"/>
      <c r="W167" s="63"/>
    </row>
    <row r="168" spans="1:24" ht="15.75" customHeight="1" x14ac:dyDescent="0.25">
      <c r="A168" s="1">
        <v>4133</v>
      </c>
      <c r="B168" s="41"/>
      <c r="C168" s="42"/>
      <c r="D168" s="42"/>
      <c r="E168" s="46" t="s">
        <v>151</v>
      </c>
      <c r="F168" s="45"/>
      <c r="G168" s="26">
        <v>2392641.6800000002</v>
      </c>
      <c r="H168" s="34">
        <v>5241411.41</v>
      </c>
      <c r="I168" s="28">
        <f t="shared" si="4"/>
        <v>-2848769.73</v>
      </c>
      <c r="J168" s="29">
        <f t="shared" si="5"/>
        <v>0</v>
      </c>
      <c r="L168" s="63"/>
      <c r="M168" s="63"/>
      <c r="N168" s="63"/>
      <c r="O168" s="63"/>
      <c r="P168" s="63"/>
      <c r="R168" s="63"/>
      <c r="S168" s="63"/>
      <c r="T168" s="63"/>
      <c r="U168" s="63"/>
      <c r="V168" s="63"/>
      <c r="W168" s="63"/>
    </row>
    <row r="169" spans="1:24" ht="15.75" customHeight="1" x14ac:dyDescent="0.25">
      <c r="A169" s="1">
        <v>4134</v>
      </c>
      <c r="B169" s="41"/>
      <c r="C169" s="42"/>
      <c r="D169" s="42"/>
      <c r="E169" s="46" t="s">
        <v>152</v>
      </c>
      <c r="F169" s="45"/>
      <c r="G169" s="26">
        <v>344507.08</v>
      </c>
      <c r="H169" s="34">
        <v>946103.54</v>
      </c>
      <c r="I169" s="28">
        <f t="shared" si="4"/>
        <v>-601596.46</v>
      </c>
      <c r="J169" s="29">
        <f t="shared" si="5"/>
        <v>0</v>
      </c>
      <c r="Q169" s="63"/>
      <c r="U169" s="63"/>
      <c r="V169" s="63"/>
      <c r="W169" s="63"/>
      <c r="X169" s="63"/>
    </row>
    <row r="170" spans="1:24" ht="15.75" customHeight="1" x14ac:dyDescent="0.25">
      <c r="A170" s="1">
        <v>4135</v>
      </c>
      <c r="B170" s="41"/>
      <c r="C170" s="42"/>
      <c r="D170" s="42"/>
      <c r="E170" s="46" t="s">
        <v>153</v>
      </c>
      <c r="F170" s="45"/>
      <c r="G170" s="26">
        <v>88700</v>
      </c>
      <c r="H170" s="34">
        <v>146234.65</v>
      </c>
      <c r="I170" s="28">
        <f t="shared" si="4"/>
        <v>-57534.649999999994</v>
      </c>
      <c r="J170" s="29">
        <f t="shared" si="5"/>
        <v>0</v>
      </c>
      <c r="L170" s="63"/>
      <c r="M170" s="63"/>
      <c r="N170" s="63"/>
      <c r="O170" s="63"/>
      <c r="P170" s="63"/>
      <c r="R170" s="63"/>
      <c r="S170" s="63"/>
      <c r="T170" s="63"/>
      <c r="U170" s="63"/>
      <c r="V170" s="63"/>
      <c r="W170" s="63"/>
    </row>
    <row r="171" spans="1:24" ht="15.75" customHeight="1" x14ac:dyDescent="0.25">
      <c r="A171" s="1">
        <v>4136</v>
      </c>
      <c r="B171" s="41"/>
      <c r="C171" s="42"/>
      <c r="D171" s="42"/>
      <c r="E171" s="46" t="s">
        <v>154</v>
      </c>
      <c r="F171" s="45"/>
      <c r="G171" s="26">
        <v>606881.27</v>
      </c>
      <c r="H171" s="34">
        <v>1404884.28</v>
      </c>
      <c r="I171" s="28">
        <f t="shared" si="4"/>
        <v>-798003.01</v>
      </c>
      <c r="J171" s="29">
        <f t="shared" si="5"/>
        <v>0</v>
      </c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2"/>
    </row>
    <row r="172" spans="1:24" ht="15.75" customHeight="1" x14ac:dyDescent="0.25">
      <c r="A172" s="1">
        <v>4138</v>
      </c>
      <c r="B172" s="41"/>
      <c r="C172" s="42"/>
      <c r="D172" s="42"/>
      <c r="E172" s="46" t="s">
        <v>155</v>
      </c>
      <c r="F172" s="45"/>
      <c r="G172" s="26">
        <v>108653.09</v>
      </c>
      <c r="H172" s="34">
        <v>224440.34</v>
      </c>
      <c r="I172" s="28">
        <f t="shared" si="4"/>
        <v>-115787.25</v>
      </c>
      <c r="J172" s="29">
        <f t="shared" si="5"/>
        <v>0</v>
      </c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</row>
    <row r="173" spans="1:24" ht="15.75" hidden="1" customHeight="1" x14ac:dyDescent="0.25">
      <c r="A173" s="1"/>
      <c r="B173" s="41"/>
      <c r="C173" s="42"/>
      <c r="D173" s="42"/>
      <c r="E173" s="46" t="s">
        <v>160</v>
      </c>
      <c r="F173" s="45"/>
      <c r="G173" s="26">
        <v>0</v>
      </c>
      <c r="H173" s="34"/>
      <c r="I173" s="28">
        <f t="shared" si="4"/>
        <v>0</v>
      </c>
      <c r="J173" s="29">
        <f t="shared" si="5"/>
        <v>0</v>
      </c>
    </row>
    <row r="174" spans="1:24" s="67" customFormat="1" ht="15" customHeight="1" x14ac:dyDescent="0.25">
      <c r="A174" s="1">
        <v>42</v>
      </c>
      <c r="B174" s="41"/>
      <c r="C174" s="42"/>
      <c r="D174" s="42" t="s">
        <v>161</v>
      </c>
      <c r="E174" s="42"/>
      <c r="F174" s="45"/>
      <c r="G174" s="26">
        <f>+G175+G177+G179+G180+G182+G186+G189+G192+G193</f>
        <v>4350000</v>
      </c>
      <c r="H174" s="33">
        <f>+H175+H177+H179+H180+H182+H186+H189+H192+H193</f>
        <v>4960727.6399999997</v>
      </c>
      <c r="I174" s="28">
        <f t="shared" si="4"/>
        <v>-610727.63999999966</v>
      </c>
      <c r="J174" s="29">
        <f t="shared" si="5"/>
        <v>0</v>
      </c>
      <c r="K174" s="66"/>
    </row>
    <row r="175" spans="1:24" s="67" customFormat="1" ht="15" customHeight="1" x14ac:dyDescent="0.25">
      <c r="A175" s="1">
        <v>421</v>
      </c>
      <c r="B175" s="41"/>
      <c r="C175" s="42"/>
      <c r="D175" s="42"/>
      <c r="E175" s="46" t="s">
        <v>162</v>
      </c>
      <c r="F175" s="45"/>
      <c r="G175" s="26">
        <f>SUM(G176)</f>
        <v>700000</v>
      </c>
      <c r="H175" s="33">
        <f>SUM(H176)</f>
        <v>661972.80000000005</v>
      </c>
      <c r="I175" s="28">
        <f t="shared" si="4"/>
        <v>0</v>
      </c>
      <c r="J175" s="29">
        <f t="shared" si="5"/>
        <v>38027.199999999953</v>
      </c>
      <c r="K175" s="66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</row>
    <row r="176" spans="1:24" s="67" customFormat="1" ht="15" customHeight="1" x14ac:dyDescent="0.25">
      <c r="A176" s="1">
        <v>4211</v>
      </c>
      <c r="B176" s="41"/>
      <c r="C176" s="42"/>
      <c r="D176" s="42"/>
      <c r="E176" s="46" t="s">
        <v>163</v>
      </c>
      <c r="F176" s="45"/>
      <c r="G176" s="26">
        <v>700000</v>
      </c>
      <c r="H176" s="47">
        <v>661972.80000000005</v>
      </c>
      <c r="I176" s="28">
        <f t="shared" si="4"/>
        <v>0</v>
      </c>
      <c r="J176" s="29">
        <f t="shared" si="5"/>
        <v>38027.199999999953</v>
      </c>
      <c r="K176" s="6"/>
      <c r="M176" s="66"/>
    </row>
    <row r="177" spans="1:21" s="67" customFormat="1" x14ac:dyDescent="0.25">
      <c r="A177" s="1">
        <v>422</v>
      </c>
      <c r="B177" s="41"/>
      <c r="C177" s="42"/>
      <c r="D177" s="42"/>
      <c r="E177" s="46" t="s">
        <v>164</v>
      </c>
      <c r="F177" s="45"/>
      <c r="G177" s="26">
        <f>+G178</f>
        <v>600000</v>
      </c>
      <c r="H177" s="33">
        <f>+H178</f>
        <v>674106.08</v>
      </c>
      <c r="I177" s="28">
        <f t="shared" si="4"/>
        <v>-74106.079999999958</v>
      </c>
      <c r="J177" s="29">
        <f t="shared" si="5"/>
        <v>0</v>
      </c>
      <c r="K177" s="66"/>
      <c r="R177" s="68"/>
    </row>
    <row r="178" spans="1:21" s="67" customFormat="1" x14ac:dyDescent="0.25">
      <c r="A178" s="1">
        <v>4221</v>
      </c>
      <c r="B178" s="41"/>
      <c r="C178" s="42"/>
      <c r="D178" s="42"/>
      <c r="E178" s="46" t="s">
        <v>165</v>
      </c>
      <c r="F178" s="45"/>
      <c r="G178" s="26">
        <v>600000</v>
      </c>
      <c r="H178" s="34">
        <v>674106.08</v>
      </c>
      <c r="I178" s="28">
        <f t="shared" si="4"/>
        <v>-74106.079999999958</v>
      </c>
      <c r="J178" s="29">
        <f t="shared" si="5"/>
        <v>0</v>
      </c>
      <c r="K178" s="66"/>
      <c r="M178" s="63">
        <f>+J178</f>
        <v>0</v>
      </c>
      <c r="U178" s="68"/>
    </row>
    <row r="179" spans="1:21" s="67" customFormat="1" hidden="1" x14ac:dyDescent="0.25">
      <c r="A179" s="1"/>
      <c r="B179" s="41"/>
      <c r="C179" s="42"/>
      <c r="D179" s="42"/>
      <c r="E179" s="46" t="s">
        <v>166</v>
      </c>
      <c r="F179" s="45"/>
      <c r="G179" s="26"/>
      <c r="H179" s="34"/>
      <c r="I179" s="28">
        <f t="shared" si="4"/>
        <v>0</v>
      </c>
      <c r="J179" s="29">
        <f t="shared" si="5"/>
        <v>0</v>
      </c>
      <c r="K179" s="66"/>
    </row>
    <row r="180" spans="1:21" s="67" customFormat="1" x14ac:dyDescent="0.25">
      <c r="A180" s="1">
        <v>423</v>
      </c>
      <c r="B180" s="41"/>
      <c r="C180" s="42"/>
      <c r="D180" s="42"/>
      <c r="E180" s="46" t="s">
        <v>167</v>
      </c>
      <c r="F180" s="45"/>
      <c r="G180" s="26">
        <f>+G181</f>
        <v>500000</v>
      </c>
      <c r="H180" s="33">
        <f>+H181</f>
        <v>562252</v>
      </c>
      <c r="I180" s="28">
        <f t="shared" si="4"/>
        <v>-62252</v>
      </c>
      <c r="J180" s="29">
        <f t="shared" si="5"/>
        <v>0</v>
      </c>
      <c r="K180" s="66"/>
    </row>
    <row r="181" spans="1:21" s="67" customFormat="1" x14ac:dyDescent="0.25">
      <c r="A181" s="1">
        <v>4231</v>
      </c>
      <c r="B181" s="41"/>
      <c r="C181" s="42"/>
      <c r="D181" s="42"/>
      <c r="E181" s="46" t="s">
        <v>168</v>
      </c>
      <c r="F181" s="45"/>
      <c r="G181" s="26">
        <v>500000</v>
      </c>
      <c r="H181" s="34">
        <v>562252</v>
      </c>
      <c r="I181" s="28">
        <f t="shared" si="4"/>
        <v>-62252</v>
      </c>
      <c r="J181" s="29">
        <f t="shared" si="5"/>
        <v>0</v>
      </c>
      <c r="K181" s="66"/>
      <c r="M181" s="63">
        <f>+J181</f>
        <v>0</v>
      </c>
    </row>
    <row r="182" spans="1:21" s="67" customFormat="1" x14ac:dyDescent="0.25">
      <c r="A182" s="1">
        <v>424</v>
      </c>
      <c r="B182" s="41"/>
      <c r="C182" s="42"/>
      <c r="D182" s="42"/>
      <c r="E182" s="46" t="s">
        <v>169</v>
      </c>
      <c r="F182" s="45"/>
      <c r="G182" s="26">
        <f>+G185+G183+G184</f>
        <v>1520000</v>
      </c>
      <c r="H182" s="33">
        <f>+H185+H183+H184+H187+H188</f>
        <v>2065478.9300000002</v>
      </c>
      <c r="I182" s="28">
        <f t="shared" si="4"/>
        <v>-545478.93000000017</v>
      </c>
      <c r="J182" s="29">
        <f t="shared" si="5"/>
        <v>0</v>
      </c>
      <c r="K182" s="66"/>
    </row>
    <row r="183" spans="1:21" s="67" customFormat="1" x14ac:dyDescent="0.25">
      <c r="A183" s="1">
        <v>4241</v>
      </c>
      <c r="B183" s="41"/>
      <c r="C183" s="42"/>
      <c r="D183" s="42"/>
      <c r="E183" s="46"/>
      <c r="F183" s="45"/>
      <c r="G183" s="26"/>
      <c r="H183" s="34"/>
      <c r="I183" s="28">
        <f t="shared" si="4"/>
        <v>0</v>
      </c>
      <c r="J183" s="29">
        <f t="shared" si="5"/>
        <v>0</v>
      </c>
      <c r="K183" s="66"/>
    </row>
    <row r="184" spans="1:21" s="67" customFormat="1" x14ac:dyDescent="0.25">
      <c r="A184" s="1">
        <v>4242</v>
      </c>
      <c r="B184" s="41"/>
      <c r="C184" s="42"/>
      <c r="D184" s="42"/>
      <c r="E184" s="46" t="s">
        <v>170</v>
      </c>
      <c r="F184" s="45"/>
      <c r="G184" s="26">
        <v>20000</v>
      </c>
      <c r="H184" s="34">
        <v>0</v>
      </c>
      <c r="I184" s="28">
        <f t="shared" si="4"/>
        <v>0</v>
      </c>
      <c r="J184" s="29">
        <f t="shared" si="5"/>
        <v>20000</v>
      </c>
      <c r="K184" s="66"/>
      <c r="M184" s="63"/>
    </row>
    <row r="185" spans="1:21" s="67" customFormat="1" x14ac:dyDescent="0.25">
      <c r="A185" s="1">
        <v>4243</v>
      </c>
      <c r="B185" s="41"/>
      <c r="C185" s="42"/>
      <c r="D185" s="42"/>
      <c r="E185" s="46" t="s">
        <v>171</v>
      </c>
      <c r="F185" s="45"/>
      <c r="G185" s="65">
        <v>1500000</v>
      </c>
      <c r="H185" s="34">
        <v>2019914.37</v>
      </c>
      <c r="I185" s="28">
        <f t="shared" si="4"/>
        <v>-519914.37000000011</v>
      </c>
      <c r="J185" s="29">
        <f t="shared" si="5"/>
        <v>0</v>
      </c>
      <c r="K185" s="6"/>
    </row>
    <row r="186" spans="1:21" s="67" customFormat="1" hidden="1" x14ac:dyDescent="0.25">
      <c r="A186" s="1"/>
      <c r="B186" s="41"/>
      <c r="C186" s="42"/>
      <c r="D186" s="42"/>
      <c r="E186" s="46" t="s">
        <v>172</v>
      </c>
      <c r="F186" s="45"/>
      <c r="G186" s="26"/>
      <c r="H186" s="34"/>
      <c r="I186" s="28">
        <f t="shared" si="4"/>
        <v>0</v>
      </c>
      <c r="J186" s="29">
        <f t="shared" si="5"/>
        <v>0</v>
      </c>
      <c r="K186" s="66"/>
    </row>
    <row r="187" spans="1:21" s="67" customFormat="1" x14ac:dyDescent="0.25">
      <c r="A187" s="1">
        <v>4244</v>
      </c>
      <c r="B187" s="41"/>
      <c r="C187" s="42"/>
      <c r="D187" s="42"/>
      <c r="E187" s="46" t="s">
        <v>173</v>
      </c>
      <c r="F187" s="45"/>
      <c r="G187" s="26">
        <v>0</v>
      </c>
      <c r="H187" s="34">
        <v>3150</v>
      </c>
      <c r="I187" s="28">
        <f t="shared" si="4"/>
        <v>-3150</v>
      </c>
      <c r="J187" s="29">
        <f t="shared" si="5"/>
        <v>0</v>
      </c>
      <c r="K187" s="6"/>
      <c r="L187" s="6"/>
    </row>
    <row r="188" spans="1:21" s="67" customFormat="1" x14ac:dyDescent="0.25">
      <c r="A188" s="1">
        <v>4245</v>
      </c>
      <c r="B188" s="41"/>
      <c r="C188" s="42"/>
      <c r="D188" s="42"/>
      <c r="E188" s="46" t="s">
        <v>174</v>
      </c>
      <c r="F188" s="45"/>
      <c r="G188" s="26">
        <v>0</v>
      </c>
      <c r="H188" s="34">
        <v>42414.559999999998</v>
      </c>
      <c r="I188" s="28">
        <f t="shared" si="4"/>
        <v>-42414.559999999998</v>
      </c>
      <c r="J188" s="29">
        <f t="shared" si="5"/>
        <v>0</v>
      </c>
      <c r="K188" s="6"/>
      <c r="L188" s="6"/>
    </row>
    <row r="189" spans="1:21" s="67" customFormat="1" x14ac:dyDescent="0.25">
      <c r="A189" s="1">
        <v>425</v>
      </c>
      <c r="B189" s="41"/>
      <c r="C189" s="42"/>
      <c r="D189" s="42"/>
      <c r="E189" s="46" t="s">
        <v>175</v>
      </c>
      <c r="F189" s="45"/>
      <c r="G189" s="26">
        <f>+G190+G191</f>
        <v>100000</v>
      </c>
      <c r="H189" s="33">
        <f>+H190+H191</f>
        <v>34631.26</v>
      </c>
      <c r="I189" s="28">
        <f t="shared" si="4"/>
        <v>0</v>
      </c>
      <c r="J189" s="29">
        <f t="shared" si="5"/>
        <v>65368.74</v>
      </c>
      <c r="K189" s="66"/>
      <c r="M189" s="66"/>
    </row>
    <row r="190" spans="1:21" s="67" customFormat="1" x14ac:dyDescent="0.25">
      <c r="A190" s="1">
        <v>4251</v>
      </c>
      <c r="B190" s="41"/>
      <c r="C190" s="42"/>
      <c r="D190" s="42"/>
      <c r="E190" s="46" t="s">
        <v>176</v>
      </c>
      <c r="F190" s="45"/>
      <c r="G190" s="26">
        <v>50000</v>
      </c>
      <c r="H190" s="34">
        <v>34631.26</v>
      </c>
      <c r="I190" s="28">
        <f t="shared" si="4"/>
        <v>0</v>
      </c>
      <c r="J190" s="29">
        <f t="shared" si="5"/>
        <v>15368.739999999998</v>
      </c>
      <c r="K190" s="6"/>
      <c r="M190" s="66"/>
    </row>
    <row r="191" spans="1:21" s="67" customFormat="1" x14ac:dyDescent="0.25">
      <c r="A191" s="1">
        <v>4252</v>
      </c>
      <c r="B191" s="41"/>
      <c r="C191" s="42"/>
      <c r="D191" s="42"/>
      <c r="E191" s="46" t="s">
        <v>177</v>
      </c>
      <c r="F191" s="45"/>
      <c r="G191" s="26">
        <v>50000</v>
      </c>
      <c r="H191" s="34">
        <v>0</v>
      </c>
      <c r="I191" s="28">
        <f t="shared" si="4"/>
        <v>0</v>
      </c>
      <c r="J191" s="29">
        <f t="shared" si="5"/>
        <v>50000</v>
      </c>
      <c r="K191" s="66"/>
      <c r="M191" s="63"/>
    </row>
    <row r="192" spans="1:21" s="67" customFormat="1" hidden="1" x14ac:dyDescent="0.25">
      <c r="A192" s="1"/>
      <c r="B192" s="41"/>
      <c r="C192" s="42"/>
      <c r="D192" s="42"/>
      <c r="E192" s="46" t="s">
        <v>178</v>
      </c>
      <c r="F192" s="45"/>
      <c r="G192" s="26"/>
      <c r="H192" s="34"/>
      <c r="I192" s="28">
        <f t="shared" si="4"/>
        <v>0</v>
      </c>
      <c r="J192" s="29">
        <f t="shared" si="5"/>
        <v>0</v>
      </c>
      <c r="K192" s="66"/>
    </row>
    <row r="193" spans="1:13" s="67" customFormat="1" x14ac:dyDescent="0.25">
      <c r="A193" s="1">
        <v>426</v>
      </c>
      <c r="B193" s="41"/>
      <c r="C193" s="42"/>
      <c r="D193" s="42"/>
      <c r="E193" s="46" t="s">
        <v>179</v>
      </c>
      <c r="F193" s="45"/>
      <c r="G193" s="26">
        <f>+G194+G195+G196</f>
        <v>930000</v>
      </c>
      <c r="H193" s="33">
        <f>+H194+H195+H196</f>
        <v>962286.57</v>
      </c>
      <c r="I193" s="28">
        <f t="shared" si="4"/>
        <v>-32286.569999999949</v>
      </c>
      <c r="J193" s="29">
        <f t="shared" si="5"/>
        <v>0</v>
      </c>
      <c r="K193" s="66"/>
    </row>
    <row r="194" spans="1:13" s="67" customFormat="1" x14ac:dyDescent="0.25">
      <c r="A194" s="1">
        <v>4261</v>
      </c>
      <c r="B194" s="41"/>
      <c r="C194" s="42"/>
      <c r="D194" s="42"/>
      <c r="E194" s="46" t="s">
        <v>180</v>
      </c>
      <c r="F194" s="45"/>
      <c r="G194" s="26">
        <v>350000</v>
      </c>
      <c r="H194" s="34">
        <v>343655</v>
      </c>
      <c r="I194" s="28">
        <f t="shared" si="4"/>
        <v>0</v>
      </c>
      <c r="J194" s="29">
        <f t="shared" si="5"/>
        <v>6345</v>
      </c>
      <c r="K194" s="6"/>
      <c r="M194" s="63"/>
    </row>
    <row r="195" spans="1:13" s="67" customFormat="1" x14ac:dyDescent="0.25">
      <c r="A195" s="1">
        <v>4262</v>
      </c>
      <c r="B195" s="41"/>
      <c r="C195" s="42"/>
      <c r="D195" s="42"/>
      <c r="E195" s="46" t="s">
        <v>181</v>
      </c>
      <c r="F195" s="45"/>
      <c r="G195" s="26">
        <v>580000</v>
      </c>
      <c r="H195" s="34">
        <v>602581.56999999995</v>
      </c>
      <c r="I195" s="28">
        <f t="shared" si="4"/>
        <v>-22581.569999999949</v>
      </c>
      <c r="J195" s="29">
        <f t="shared" si="5"/>
        <v>0</v>
      </c>
      <c r="K195" s="6"/>
    </row>
    <row r="196" spans="1:13" s="67" customFormat="1" x14ac:dyDescent="0.25">
      <c r="A196" s="1">
        <v>4263</v>
      </c>
      <c r="B196" s="41"/>
      <c r="C196" s="42"/>
      <c r="D196" s="42"/>
      <c r="E196" s="46" t="s">
        <v>182</v>
      </c>
      <c r="F196" s="45"/>
      <c r="G196" s="26">
        <v>0</v>
      </c>
      <c r="H196" s="34">
        <v>16050</v>
      </c>
      <c r="I196" s="28">
        <f t="shared" si="4"/>
        <v>-16050</v>
      </c>
      <c r="J196" s="29">
        <f t="shared" si="5"/>
        <v>0</v>
      </c>
      <c r="K196" s="6"/>
      <c r="L196" s="66"/>
    </row>
    <row r="197" spans="1:13" s="50" customFormat="1" x14ac:dyDescent="0.25">
      <c r="A197" s="1">
        <v>43</v>
      </c>
      <c r="B197" s="41"/>
      <c r="C197" s="42"/>
      <c r="D197" s="42" t="s">
        <v>183</v>
      </c>
      <c r="E197" s="69"/>
      <c r="F197" s="45"/>
      <c r="G197" s="26">
        <f>+G198+G206+G217+G228+G229+G237+G239+G243+G247</f>
        <v>13810463.33</v>
      </c>
      <c r="H197" s="33">
        <f>+H198+H206+H217+H228+H229+H237+H239+H243+H247</f>
        <v>19769063.120000001</v>
      </c>
      <c r="I197" s="28">
        <f t="shared" si="4"/>
        <v>-5958599.790000001</v>
      </c>
      <c r="J197" s="29">
        <f t="shared" si="5"/>
        <v>0</v>
      </c>
      <c r="K197" s="49"/>
      <c r="M197" s="49"/>
    </row>
    <row r="198" spans="1:13" s="50" customFormat="1" x14ac:dyDescent="0.25">
      <c r="A198" s="1">
        <v>431</v>
      </c>
      <c r="B198" s="41"/>
      <c r="C198" s="42"/>
      <c r="D198" s="42"/>
      <c r="E198" s="46" t="s">
        <v>184</v>
      </c>
      <c r="F198" s="45"/>
      <c r="G198" s="26">
        <f>+G199+G201+G203+G202+G205</f>
        <v>2110000</v>
      </c>
      <c r="H198" s="33">
        <f>+H199+H201+H203+H202+H205</f>
        <v>4185846.33</v>
      </c>
      <c r="I198" s="28">
        <f t="shared" si="4"/>
        <v>-2075846.33</v>
      </c>
      <c r="J198" s="29">
        <f t="shared" si="5"/>
        <v>0</v>
      </c>
      <c r="K198" s="49"/>
    </row>
    <row r="199" spans="1:13" s="50" customFormat="1" hidden="1" x14ac:dyDescent="0.25">
      <c r="A199" s="1"/>
      <c r="B199" s="41"/>
      <c r="C199" s="42"/>
      <c r="D199" s="42"/>
      <c r="E199" s="46" t="s">
        <v>185</v>
      </c>
      <c r="F199" s="45"/>
      <c r="G199" s="26"/>
      <c r="H199" s="34"/>
      <c r="I199" s="28">
        <f t="shared" si="4"/>
        <v>0</v>
      </c>
      <c r="J199" s="29">
        <f t="shared" si="5"/>
        <v>0</v>
      </c>
      <c r="K199" s="49"/>
    </row>
    <row r="200" spans="1:13" s="50" customFormat="1" hidden="1" x14ac:dyDescent="0.25">
      <c r="A200" s="1"/>
      <c r="B200" s="41"/>
      <c r="C200" s="42"/>
      <c r="D200" s="42"/>
      <c r="E200" s="46" t="s">
        <v>186</v>
      </c>
      <c r="F200" s="45"/>
      <c r="G200" s="26"/>
      <c r="H200" s="34"/>
      <c r="I200" s="28">
        <f t="shared" si="4"/>
        <v>0</v>
      </c>
      <c r="J200" s="29">
        <f t="shared" si="5"/>
        <v>0</v>
      </c>
      <c r="K200" s="49"/>
    </row>
    <row r="201" spans="1:13" s="50" customFormat="1" x14ac:dyDescent="0.25">
      <c r="A201" s="1">
        <v>4311</v>
      </c>
      <c r="B201" s="41"/>
      <c r="C201" s="42"/>
      <c r="D201" s="42"/>
      <c r="E201" s="46" t="s">
        <v>187</v>
      </c>
      <c r="F201" s="45"/>
      <c r="G201" s="26">
        <v>20000</v>
      </c>
      <c r="H201" s="34">
        <v>105793.59</v>
      </c>
      <c r="I201" s="28">
        <f t="shared" ref="I201:I264" si="8">IF(G201&gt;H201,0,G201-H201)</f>
        <v>-85793.59</v>
      </c>
      <c r="J201" s="29">
        <f t="shared" ref="J201:J264" si="9">IF(G201&lt;H201,0,G201-H201)</f>
        <v>0</v>
      </c>
      <c r="K201" s="6"/>
    </row>
    <row r="202" spans="1:13" s="50" customFormat="1" hidden="1" x14ac:dyDescent="0.25">
      <c r="A202" s="1"/>
      <c r="B202" s="41"/>
      <c r="C202" s="42"/>
      <c r="D202" s="42"/>
      <c r="E202" s="46" t="s">
        <v>188</v>
      </c>
      <c r="F202" s="45"/>
      <c r="G202" s="26"/>
      <c r="H202" s="34"/>
      <c r="I202" s="28">
        <f t="shared" si="8"/>
        <v>0</v>
      </c>
      <c r="J202" s="29">
        <f t="shared" si="9"/>
        <v>0</v>
      </c>
      <c r="K202" s="49"/>
    </row>
    <row r="203" spans="1:13" s="50" customFormat="1" x14ac:dyDescent="0.25">
      <c r="A203" s="1">
        <v>4312</v>
      </c>
      <c r="B203" s="41"/>
      <c r="C203" s="42"/>
      <c r="D203" s="42"/>
      <c r="E203" s="46" t="s">
        <v>189</v>
      </c>
      <c r="F203" s="45"/>
      <c r="G203" s="26">
        <v>50000</v>
      </c>
      <c r="H203" s="34">
        <v>44105</v>
      </c>
      <c r="I203" s="28">
        <f t="shared" si="8"/>
        <v>0</v>
      </c>
      <c r="J203" s="29">
        <f t="shared" si="9"/>
        <v>5895</v>
      </c>
      <c r="K203" s="6"/>
      <c r="M203" s="63"/>
    </row>
    <row r="204" spans="1:13" s="50" customFormat="1" hidden="1" x14ac:dyDescent="0.25">
      <c r="A204" s="1"/>
      <c r="B204" s="41"/>
      <c r="C204" s="42"/>
      <c r="D204" s="42"/>
      <c r="E204" s="46" t="s">
        <v>190</v>
      </c>
      <c r="F204" s="45"/>
      <c r="G204" s="26"/>
      <c r="H204" s="34"/>
      <c r="I204" s="28">
        <f t="shared" si="8"/>
        <v>0</v>
      </c>
      <c r="J204" s="29">
        <f t="shared" si="9"/>
        <v>0</v>
      </c>
      <c r="K204" s="49"/>
    </row>
    <row r="205" spans="1:13" s="50" customFormat="1" x14ac:dyDescent="0.25">
      <c r="A205" s="1">
        <v>4313</v>
      </c>
      <c r="B205" s="41"/>
      <c r="C205" s="42"/>
      <c r="D205" s="42"/>
      <c r="E205" s="46" t="s">
        <v>191</v>
      </c>
      <c r="F205" s="45"/>
      <c r="G205" s="26">
        <v>2040000</v>
      </c>
      <c r="H205" s="34">
        <v>4035947.74</v>
      </c>
      <c r="I205" s="28">
        <f t="shared" si="8"/>
        <v>-1995947.7400000002</v>
      </c>
      <c r="J205" s="29">
        <f t="shared" si="9"/>
        <v>0</v>
      </c>
      <c r="K205" s="6"/>
    </row>
    <row r="206" spans="1:13" s="50" customFormat="1" x14ac:dyDescent="0.25">
      <c r="A206" s="1">
        <v>432</v>
      </c>
      <c r="B206" s="41"/>
      <c r="C206" s="42"/>
      <c r="D206" s="42"/>
      <c r="E206" s="46" t="s">
        <v>192</v>
      </c>
      <c r="F206" s="45"/>
      <c r="G206" s="26">
        <f>+G207+G209+G210+G212+G213+G214+G216</f>
        <v>2730000</v>
      </c>
      <c r="H206" s="33">
        <f>+H207+H209+H210+H212+H213+H214+H215+H216</f>
        <v>4013669.74</v>
      </c>
      <c r="I206" s="28">
        <f t="shared" si="8"/>
        <v>-1283669.7400000002</v>
      </c>
      <c r="J206" s="29">
        <f t="shared" si="9"/>
        <v>0</v>
      </c>
      <c r="K206" s="49"/>
    </row>
    <row r="207" spans="1:13" s="50" customFormat="1" x14ac:dyDescent="0.25">
      <c r="A207" s="1">
        <v>4321</v>
      </c>
      <c r="B207" s="41"/>
      <c r="C207" s="42"/>
      <c r="D207" s="42"/>
      <c r="E207" s="46" t="s">
        <v>193</v>
      </c>
      <c r="F207" s="45"/>
      <c r="G207" s="26">
        <v>1000000</v>
      </c>
      <c r="H207" s="34">
        <v>1426451.55</v>
      </c>
      <c r="I207" s="28">
        <f t="shared" si="8"/>
        <v>-426451.55000000005</v>
      </c>
      <c r="J207" s="29">
        <f t="shared" si="9"/>
        <v>0</v>
      </c>
      <c r="K207" s="6"/>
    </row>
    <row r="208" spans="1:13" s="50" customFormat="1" hidden="1" x14ac:dyDescent="0.25">
      <c r="A208" s="1"/>
      <c r="B208" s="41"/>
      <c r="C208" s="42"/>
      <c r="D208" s="42"/>
      <c r="E208" s="46" t="s">
        <v>194</v>
      </c>
      <c r="F208" s="45"/>
      <c r="G208" s="26"/>
      <c r="H208" s="34"/>
      <c r="I208" s="28">
        <f t="shared" si="8"/>
        <v>0</v>
      </c>
      <c r="J208" s="29">
        <f t="shared" si="9"/>
        <v>0</v>
      </c>
      <c r="K208" s="49"/>
    </row>
    <row r="209" spans="1:13" s="50" customFormat="1" x14ac:dyDescent="0.25">
      <c r="A209" s="1">
        <v>4322</v>
      </c>
      <c r="B209" s="41"/>
      <c r="C209" s="42"/>
      <c r="D209" s="42"/>
      <c r="E209" s="46" t="s">
        <v>195</v>
      </c>
      <c r="F209" s="45"/>
      <c r="G209" s="26">
        <v>750000</v>
      </c>
      <c r="H209" s="34">
        <v>1020028.56</v>
      </c>
      <c r="I209" s="28">
        <f t="shared" si="8"/>
        <v>-270028.56000000006</v>
      </c>
      <c r="J209" s="29">
        <f t="shared" si="9"/>
        <v>0</v>
      </c>
      <c r="K209" s="6"/>
    </row>
    <row r="210" spans="1:13" s="50" customFormat="1" x14ac:dyDescent="0.25">
      <c r="A210" s="1">
        <v>4323</v>
      </c>
      <c r="B210" s="41"/>
      <c r="C210" s="42"/>
      <c r="D210" s="42"/>
      <c r="E210" s="46" t="s">
        <v>196</v>
      </c>
      <c r="F210" s="45"/>
      <c r="G210" s="26">
        <v>400000</v>
      </c>
      <c r="H210" s="34">
        <v>461814.31</v>
      </c>
      <c r="I210" s="28">
        <f t="shared" si="8"/>
        <v>-61814.31</v>
      </c>
      <c r="J210" s="29">
        <f t="shared" si="9"/>
        <v>0</v>
      </c>
      <c r="K210" s="6"/>
      <c r="M210" s="63"/>
    </row>
    <row r="211" spans="1:13" s="50" customFormat="1" hidden="1" x14ac:dyDescent="0.25">
      <c r="A211" s="1"/>
      <c r="B211" s="41"/>
      <c r="C211" s="42"/>
      <c r="D211" s="42"/>
      <c r="E211" s="46" t="s">
        <v>197</v>
      </c>
      <c r="F211" s="45"/>
      <c r="G211" s="26"/>
      <c r="H211" s="34"/>
      <c r="I211" s="28">
        <f t="shared" si="8"/>
        <v>0</v>
      </c>
      <c r="J211" s="29">
        <f t="shared" si="9"/>
        <v>0</v>
      </c>
      <c r="K211" s="49"/>
    </row>
    <row r="212" spans="1:13" s="50" customFormat="1" x14ac:dyDescent="0.25">
      <c r="A212" s="1">
        <v>4324</v>
      </c>
      <c r="B212" s="41"/>
      <c r="C212" s="42"/>
      <c r="D212" s="42"/>
      <c r="E212" s="46" t="s">
        <v>198</v>
      </c>
      <c r="F212" s="45"/>
      <c r="G212" s="26">
        <v>80000</v>
      </c>
      <c r="H212" s="34">
        <v>24966</v>
      </c>
      <c r="I212" s="28">
        <f t="shared" si="8"/>
        <v>0</v>
      </c>
      <c r="J212" s="29">
        <f t="shared" si="9"/>
        <v>55034</v>
      </c>
      <c r="K212" s="49"/>
      <c r="M212" s="63"/>
    </row>
    <row r="213" spans="1:13" s="50" customFormat="1" x14ac:dyDescent="0.25">
      <c r="A213" s="1">
        <v>4325</v>
      </c>
      <c r="B213" s="41"/>
      <c r="C213" s="42"/>
      <c r="D213" s="42"/>
      <c r="E213" s="46" t="s">
        <v>199</v>
      </c>
      <c r="F213" s="45"/>
      <c r="G213" s="26">
        <v>400000</v>
      </c>
      <c r="H213" s="34">
        <v>739786.9</v>
      </c>
      <c r="I213" s="28">
        <f t="shared" si="8"/>
        <v>-339786.9</v>
      </c>
      <c r="J213" s="29">
        <f t="shared" si="9"/>
        <v>0</v>
      </c>
      <c r="K213" s="6"/>
    </row>
    <row r="214" spans="1:13" s="50" customFormat="1" x14ac:dyDescent="0.25">
      <c r="A214" s="1">
        <v>4326</v>
      </c>
      <c r="B214" s="41"/>
      <c r="C214" s="42"/>
      <c r="D214" s="42"/>
      <c r="E214" s="46" t="s">
        <v>200</v>
      </c>
      <c r="F214" s="45"/>
      <c r="G214" s="26">
        <v>0</v>
      </c>
      <c r="H214" s="34">
        <v>92370.5</v>
      </c>
      <c r="I214" s="28">
        <f t="shared" si="8"/>
        <v>-92370.5</v>
      </c>
      <c r="J214" s="29">
        <f t="shared" si="9"/>
        <v>0</v>
      </c>
      <c r="K214" s="49"/>
      <c r="L214" s="6"/>
    </row>
    <row r="215" spans="1:13" s="50" customFormat="1" x14ac:dyDescent="0.25">
      <c r="A215" s="1">
        <v>4327</v>
      </c>
      <c r="B215" s="41"/>
      <c r="C215" s="42"/>
      <c r="D215" s="42"/>
      <c r="E215" s="46" t="s">
        <v>201</v>
      </c>
      <c r="F215" s="45"/>
      <c r="G215" s="26">
        <v>0</v>
      </c>
      <c r="H215" s="34">
        <v>2107</v>
      </c>
      <c r="I215" s="28">
        <f t="shared" si="8"/>
        <v>-2107</v>
      </c>
      <c r="J215" s="29">
        <f t="shared" si="9"/>
        <v>0</v>
      </c>
      <c r="K215" s="49"/>
      <c r="L215" s="6"/>
    </row>
    <row r="216" spans="1:13" s="50" customFormat="1" x14ac:dyDescent="0.25">
      <c r="A216" s="1">
        <v>4328</v>
      </c>
      <c r="B216" s="41"/>
      <c r="C216" s="42"/>
      <c r="D216" s="42"/>
      <c r="E216" s="46" t="s">
        <v>202</v>
      </c>
      <c r="F216" s="45"/>
      <c r="G216" s="26">
        <v>100000</v>
      </c>
      <c r="H216" s="34">
        <v>246144.92</v>
      </c>
      <c r="I216" s="28">
        <f t="shared" si="8"/>
        <v>-146144.92000000001</v>
      </c>
      <c r="J216" s="29">
        <f t="shared" si="9"/>
        <v>0</v>
      </c>
      <c r="K216" s="6"/>
      <c r="L216" s="6"/>
    </row>
    <row r="217" spans="1:13" s="50" customFormat="1" x14ac:dyDescent="0.25">
      <c r="A217" s="1">
        <v>433</v>
      </c>
      <c r="B217" s="41"/>
      <c r="C217" s="42"/>
      <c r="D217" s="42"/>
      <c r="E217" s="46" t="s">
        <v>203</v>
      </c>
      <c r="F217" s="45"/>
      <c r="G217" s="26">
        <f>+G218+G220+G226+G227</f>
        <v>1986000</v>
      </c>
      <c r="H217" s="33">
        <f>+H218+H220+H226+H227+H225</f>
        <v>1927500</v>
      </c>
      <c r="I217" s="28">
        <f t="shared" si="8"/>
        <v>0</v>
      </c>
      <c r="J217" s="29">
        <f t="shared" si="9"/>
        <v>58500</v>
      </c>
      <c r="K217" s="49"/>
    </row>
    <row r="218" spans="1:13" s="50" customFormat="1" x14ac:dyDescent="0.25">
      <c r="A218" s="1">
        <v>4331</v>
      </c>
      <c r="B218" s="41"/>
      <c r="C218" s="42"/>
      <c r="D218" s="42"/>
      <c r="E218" s="46" t="s">
        <v>204</v>
      </c>
      <c r="F218" s="45"/>
      <c r="G218" s="26">
        <v>648000</v>
      </c>
      <c r="H218" s="34">
        <v>738000</v>
      </c>
      <c r="I218" s="28">
        <f t="shared" si="8"/>
        <v>-90000</v>
      </c>
      <c r="J218" s="29">
        <f t="shared" si="9"/>
        <v>0</v>
      </c>
      <c r="K218" s="6"/>
    </row>
    <row r="219" spans="1:13" s="50" customFormat="1" hidden="1" x14ac:dyDescent="0.25">
      <c r="A219" s="1"/>
      <c r="B219" s="41"/>
      <c r="C219" s="42"/>
      <c r="D219" s="42"/>
      <c r="E219" s="46" t="s">
        <v>205</v>
      </c>
      <c r="F219" s="45"/>
      <c r="G219" s="26"/>
      <c r="H219" s="34"/>
      <c r="I219" s="28">
        <f t="shared" si="8"/>
        <v>0</v>
      </c>
      <c r="J219" s="29">
        <f t="shared" si="9"/>
        <v>0</v>
      </c>
      <c r="K219" s="49"/>
    </row>
    <row r="220" spans="1:13" s="50" customFormat="1" x14ac:dyDescent="0.25">
      <c r="A220" s="1">
        <v>4332</v>
      </c>
      <c r="B220" s="41"/>
      <c r="C220" s="42"/>
      <c r="D220" s="42"/>
      <c r="E220" s="46" t="s">
        <v>206</v>
      </c>
      <c r="F220" s="45"/>
      <c r="G220" s="26">
        <v>300000</v>
      </c>
      <c r="H220" s="34">
        <v>325000</v>
      </c>
      <c r="I220" s="28">
        <f t="shared" si="8"/>
        <v>-25000</v>
      </c>
      <c r="J220" s="29">
        <f t="shared" si="9"/>
        <v>0</v>
      </c>
      <c r="K220" s="6"/>
    </row>
    <row r="221" spans="1:13" s="50" customFormat="1" hidden="1" x14ac:dyDescent="0.25">
      <c r="A221" s="1"/>
      <c r="B221" s="41"/>
      <c r="C221" s="42"/>
      <c r="D221" s="42"/>
      <c r="E221" s="46" t="s">
        <v>207</v>
      </c>
      <c r="F221" s="45"/>
      <c r="G221" s="58"/>
      <c r="H221" s="34"/>
      <c r="I221" s="28">
        <f t="shared" si="8"/>
        <v>0</v>
      </c>
      <c r="J221" s="29">
        <f t="shared" si="9"/>
        <v>0</v>
      </c>
      <c r="K221" s="49"/>
    </row>
    <row r="222" spans="1:13" s="50" customFormat="1" hidden="1" x14ac:dyDescent="0.25">
      <c r="A222" s="1"/>
      <c r="B222" s="41"/>
      <c r="C222" s="42"/>
      <c r="D222" s="42"/>
      <c r="E222" s="46" t="s">
        <v>189</v>
      </c>
      <c r="F222" s="45"/>
      <c r="G222" s="26"/>
      <c r="H222" s="34"/>
      <c r="I222" s="28">
        <f t="shared" si="8"/>
        <v>0</v>
      </c>
      <c r="J222" s="29">
        <f t="shared" si="9"/>
        <v>0</v>
      </c>
      <c r="K222" s="49"/>
    </row>
    <row r="223" spans="1:13" s="50" customFormat="1" hidden="1" x14ac:dyDescent="0.25">
      <c r="A223" s="1"/>
      <c r="B223" s="41"/>
      <c r="C223" s="42"/>
      <c r="D223" s="42"/>
      <c r="E223" s="46" t="s">
        <v>208</v>
      </c>
      <c r="F223" s="45"/>
      <c r="G223" s="26"/>
      <c r="H223" s="34"/>
      <c r="I223" s="28">
        <f t="shared" si="8"/>
        <v>0</v>
      </c>
      <c r="J223" s="29">
        <f t="shared" si="9"/>
        <v>0</v>
      </c>
      <c r="K223" s="49"/>
    </row>
    <row r="224" spans="1:13" s="50" customFormat="1" hidden="1" x14ac:dyDescent="0.25">
      <c r="A224" s="1"/>
      <c r="B224" s="41"/>
      <c r="C224" s="42"/>
      <c r="D224" s="42"/>
      <c r="E224" s="46" t="s">
        <v>209</v>
      </c>
      <c r="F224" s="45"/>
      <c r="G224" s="26"/>
      <c r="H224" s="34"/>
      <c r="I224" s="28">
        <f t="shared" si="8"/>
        <v>0</v>
      </c>
      <c r="J224" s="29">
        <f t="shared" si="9"/>
        <v>0</v>
      </c>
      <c r="K224" s="49"/>
    </row>
    <row r="225" spans="1:13" s="50" customFormat="1" x14ac:dyDescent="0.25">
      <c r="A225" s="1">
        <v>4333</v>
      </c>
      <c r="B225" s="41"/>
      <c r="C225" s="42"/>
      <c r="D225" s="42"/>
      <c r="E225" s="46" t="s">
        <v>207</v>
      </c>
      <c r="F225" s="45"/>
      <c r="G225" s="26">
        <v>0</v>
      </c>
      <c r="H225" s="34">
        <v>0</v>
      </c>
      <c r="I225" s="28">
        <f t="shared" si="8"/>
        <v>0</v>
      </c>
      <c r="J225" s="29">
        <f t="shared" si="9"/>
        <v>0</v>
      </c>
      <c r="K225" s="49"/>
      <c r="L225" s="6"/>
    </row>
    <row r="226" spans="1:13" s="50" customFormat="1" x14ac:dyDescent="0.25">
      <c r="A226" s="1">
        <v>4335</v>
      </c>
      <c r="B226" s="41"/>
      <c r="C226" s="42"/>
      <c r="D226" s="42"/>
      <c r="E226" s="46" t="s">
        <v>210</v>
      </c>
      <c r="F226" s="45"/>
      <c r="G226" s="26">
        <v>938000</v>
      </c>
      <c r="H226" s="34">
        <v>567500</v>
      </c>
      <c r="I226" s="28">
        <f t="shared" si="8"/>
        <v>0</v>
      </c>
      <c r="J226" s="29">
        <f t="shared" si="9"/>
        <v>370500</v>
      </c>
      <c r="K226" s="49"/>
      <c r="M226" s="63"/>
    </row>
    <row r="227" spans="1:13" s="50" customFormat="1" x14ac:dyDescent="0.25">
      <c r="A227" s="1">
        <v>4337</v>
      </c>
      <c r="B227" s="41"/>
      <c r="C227" s="42"/>
      <c r="D227" s="42"/>
      <c r="E227" s="46" t="s">
        <v>189</v>
      </c>
      <c r="F227" s="45"/>
      <c r="G227" s="26">
        <v>100000</v>
      </c>
      <c r="H227" s="34">
        <v>297000</v>
      </c>
      <c r="I227" s="28">
        <f t="shared" si="8"/>
        <v>-197000</v>
      </c>
      <c r="J227" s="29">
        <f t="shared" si="9"/>
        <v>0</v>
      </c>
      <c r="K227" s="6"/>
      <c r="L227" s="6"/>
    </row>
    <row r="228" spans="1:13" s="50" customFormat="1" x14ac:dyDescent="0.25">
      <c r="A228" s="1">
        <v>434</v>
      </c>
      <c r="B228" s="41"/>
      <c r="C228" s="42"/>
      <c r="D228" s="42"/>
      <c r="E228" s="46" t="s">
        <v>211</v>
      </c>
      <c r="F228" s="45"/>
      <c r="G228" s="26">
        <f>+G230+G233+G234+G231+G236+G232</f>
        <v>2104463.33</v>
      </c>
      <c r="H228" s="33">
        <f>+H230+H233+H234+H231+H235+H236+H232</f>
        <v>2301886.5700000003</v>
      </c>
      <c r="I228" s="28">
        <f t="shared" si="8"/>
        <v>-197423.24000000022</v>
      </c>
      <c r="J228" s="29">
        <f t="shared" si="9"/>
        <v>0</v>
      </c>
      <c r="K228" s="49"/>
    </row>
    <row r="229" spans="1:13" s="50" customFormat="1" hidden="1" x14ac:dyDescent="0.25">
      <c r="A229" s="1"/>
      <c r="B229" s="41"/>
      <c r="C229" s="42"/>
      <c r="D229" s="42"/>
      <c r="E229" s="46" t="s">
        <v>212</v>
      </c>
      <c r="F229" s="45"/>
      <c r="G229" s="26"/>
      <c r="H229" s="70"/>
      <c r="I229" s="28">
        <f t="shared" si="8"/>
        <v>0</v>
      </c>
      <c r="J229" s="29">
        <f t="shared" si="9"/>
        <v>0</v>
      </c>
      <c r="K229" s="49"/>
    </row>
    <row r="230" spans="1:13" s="50" customFormat="1" x14ac:dyDescent="0.25">
      <c r="A230" s="1">
        <v>4341</v>
      </c>
      <c r="B230" s="41"/>
      <c r="C230" s="42"/>
      <c r="D230" s="42"/>
      <c r="E230" s="46" t="s">
        <v>213</v>
      </c>
      <c r="F230" s="45"/>
      <c r="G230" s="58">
        <v>250000</v>
      </c>
      <c r="H230" s="34">
        <v>328510.01</v>
      </c>
      <c r="I230" s="28">
        <f t="shared" si="8"/>
        <v>-78510.010000000009</v>
      </c>
      <c r="J230" s="29">
        <f t="shared" si="9"/>
        <v>0</v>
      </c>
      <c r="K230" s="6"/>
      <c r="M230" s="63"/>
    </row>
    <row r="231" spans="1:13" s="50" customFormat="1" hidden="1" x14ac:dyDescent="0.25">
      <c r="A231" s="1"/>
      <c r="B231" s="41"/>
      <c r="C231" s="42"/>
      <c r="D231" s="42"/>
      <c r="E231" s="46" t="s">
        <v>214</v>
      </c>
      <c r="F231" s="45"/>
      <c r="G231" s="33"/>
      <c r="H231" s="34"/>
      <c r="I231" s="28">
        <f t="shared" si="8"/>
        <v>0</v>
      </c>
      <c r="J231" s="29">
        <f t="shared" si="9"/>
        <v>0</v>
      </c>
      <c r="K231" s="6"/>
    </row>
    <row r="232" spans="1:13" s="50" customFormat="1" x14ac:dyDescent="0.25">
      <c r="A232" s="1">
        <v>4342</v>
      </c>
      <c r="B232" s="41"/>
      <c r="C232" s="42"/>
      <c r="D232" s="42"/>
      <c r="E232" s="46" t="s">
        <v>215</v>
      </c>
      <c r="F232" s="45"/>
      <c r="G232" s="33">
        <v>240000</v>
      </c>
      <c r="H232" s="34">
        <v>662537.19999999995</v>
      </c>
      <c r="I232" s="28">
        <f t="shared" si="8"/>
        <v>-422537.19999999995</v>
      </c>
      <c r="J232" s="29">
        <f t="shared" si="9"/>
        <v>0</v>
      </c>
      <c r="K232" s="6"/>
      <c r="L232" s="6"/>
    </row>
    <row r="233" spans="1:13" s="50" customFormat="1" x14ac:dyDescent="0.25">
      <c r="A233" s="1">
        <v>4343</v>
      </c>
      <c r="B233" s="41"/>
      <c r="C233" s="42"/>
      <c r="D233" s="42"/>
      <c r="E233" s="46" t="s">
        <v>216</v>
      </c>
      <c r="F233" s="45"/>
      <c r="G233" s="71">
        <v>600000</v>
      </c>
      <c r="H233" s="34">
        <v>596137.92000000004</v>
      </c>
      <c r="I233" s="28">
        <f t="shared" si="8"/>
        <v>0</v>
      </c>
      <c r="J233" s="29">
        <f t="shared" si="9"/>
        <v>3862.0799999999581</v>
      </c>
      <c r="K233" s="6"/>
      <c r="M233" s="63"/>
    </row>
    <row r="234" spans="1:13" s="50" customFormat="1" x14ac:dyDescent="0.25">
      <c r="A234" s="1">
        <v>4344</v>
      </c>
      <c r="B234" s="41"/>
      <c r="C234" s="42"/>
      <c r="D234" s="42"/>
      <c r="E234" s="46" t="s">
        <v>217</v>
      </c>
      <c r="F234" s="45"/>
      <c r="G234" s="26">
        <v>600000</v>
      </c>
      <c r="H234" s="34">
        <v>300238.11</v>
      </c>
      <c r="I234" s="28">
        <f t="shared" si="8"/>
        <v>0</v>
      </c>
      <c r="J234" s="29">
        <f t="shared" si="9"/>
        <v>299761.89</v>
      </c>
      <c r="K234" s="6"/>
      <c r="M234" s="63"/>
    </row>
    <row r="235" spans="1:13" s="50" customFormat="1" x14ac:dyDescent="0.25">
      <c r="A235" s="1">
        <v>4347</v>
      </c>
      <c r="B235" s="41"/>
      <c r="C235" s="42"/>
      <c r="D235" s="42"/>
      <c r="E235" s="46" t="s">
        <v>218</v>
      </c>
      <c r="F235" s="45"/>
      <c r="G235" s="26">
        <v>0</v>
      </c>
      <c r="H235" s="34">
        <v>0</v>
      </c>
      <c r="I235" s="28">
        <f t="shared" si="8"/>
        <v>0</v>
      </c>
      <c r="J235" s="29">
        <f t="shared" si="9"/>
        <v>0</v>
      </c>
      <c r="K235" s="49"/>
      <c r="L235" s="6"/>
    </row>
    <row r="236" spans="1:13" s="50" customFormat="1" x14ac:dyDescent="0.25">
      <c r="A236" s="1">
        <v>4348</v>
      </c>
      <c r="B236" s="41"/>
      <c r="C236" s="42"/>
      <c r="D236" s="42"/>
      <c r="E236" s="46" t="s">
        <v>219</v>
      </c>
      <c r="F236" s="45"/>
      <c r="G236" s="26">
        <v>414463.33</v>
      </c>
      <c r="H236" s="34">
        <v>414463.33</v>
      </c>
      <c r="I236" s="28">
        <f t="shared" si="8"/>
        <v>0</v>
      </c>
      <c r="J236" s="29">
        <f t="shared" si="9"/>
        <v>0</v>
      </c>
      <c r="K236" s="49"/>
      <c r="L236" s="6"/>
    </row>
    <row r="237" spans="1:13" s="50" customFormat="1" x14ac:dyDescent="0.25">
      <c r="A237" s="1">
        <v>435</v>
      </c>
      <c r="B237" s="41"/>
      <c r="C237" s="42"/>
      <c r="D237" s="42"/>
      <c r="E237" s="46" t="s">
        <v>220</v>
      </c>
      <c r="F237" s="45"/>
      <c r="G237" s="26">
        <f>+G238+G242</f>
        <v>360000</v>
      </c>
      <c r="H237" s="33">
        <f>+H238</f>
        <v>400860.24</v>
      </c>
      <c r="I237" s="28">
        <f t="shared" si="8"/>
        <v>-40860.239999999991</v>
      </c>
      <c r="J237" s="29">
        <f t="shared" si="9"/>
        <v>0</v>
      </c>
      <c r="K237" s="6"/>
    </row>
    <row r="238" spans="1:13" s="50" customFormat="1" x14ac:dyDescent="0.25">
      <c r="A238" s="1">
        <v>4351</v>
      </c>
      <c r="B238" s="41"/>
      <c r="C238" s="42"/>
      <c r="D238" s="42"/>
      <c r="E238" s="46" t="s">
        <v>221</v>
      </c>
      <c r="F238" s="45"/>
      <c r="G238" s="26">
        <v>360000</v>
      </c>
      <c r="H238" s="34">
        <v>400860.24</v>
      </c>
      <c r="I238" s="28">
        <f t="shared" si="8"/>
        <v>-40860.239999999991</v>
      </c>
      <c r="J238" s="29">
        <f t="shared" si="9"/>
        <v>0</v>
      </c>
      <c r="K238" s="6"/>
    </row>
    <row r="239" spans="1:13" s="50" customFormat="1" hidden="1" x14ac:dyDescent="0.25">
      <c r="A239" s="1"/>
      <c r="B239" s="41"/>
      <c r="C239" s="42"/>
      <c r="D239" s="42"/>
      <c r="E239" s="46" t="s">
        <v>222</v>
      </c>
      <c r="F239" s="45"/>
      <c r="G239" s="26"/>
      <c r="H239" s="34"/>
      <c r="I239" s="28">
        <f t="shared" si="8"/>
        <v>0</v>
      </c>
      <c r="J239" s="29">
        <f t="shared" si="9"/>
        <v>0</v>
      </c>
      <c r="K239" s="49"/>
    </row>
    <row r="240" spans="1:13" s="50" customFormat="1" hidden="1" x14ac:dyDescent="0.25">
      <c r="A240" s="1"/>
      <c r="B240" s="41"/>
      <c r="C240" s="42"/>
      <c r="D240" s="42"/>
      <c r="E240" s="46" t="s">
        <v>223</v>
      </c>
      <c r="F240" s="45"/>
      <c r="G240" s="26"/>
      <c r="H240" s="34"/>
      <c r="I240" s="28">
        <f t="shared" si="8"/>
        <v>0</v>
      </c>
      <c r="J240" s="29">
        <f t="shared" si="9"/>
        <v>0</v>
      </c>
      <c r="K240" s="49"/>
    </row>
    <row r="241" spans="1:13" s="53" customFormat="1" hidden="1" x14ac:dyDescent="0.25">
      <c r="A241" s="1"/>
      <c r="B241" s="41"/>
      <c r="C241" s="42"/>
      <c r="D241" s="42" t="s">
        <v>224</v>
      </c>
      <c r="E241" s="42"/>
      <c r="F241" s="45"/>
      <c r="G241" s="26"/>
      <c r="H241" s="34"/>
      <c r="I241" s="28">
        <f t="shared" si="8"/>
        <v>0</v>
      </c>
      <c r="J241" s="29">
        <f t="shared" si="9"/>
        <v>0</v>
      </c>
      <c r="K241" s="52"/>
    </row>
    <row r="242" spans="1:13" s="53" customFormat="1" hidden="1" x14ac:dyDescent="0.25">
      <c r="A242" s="1"/>
      <c r="B242" s="41"/>
      <c r="C242" s="42"/>
      <c r="D242" s="42"/>
      <c r="E242" s="72" t="s">
        <v>225</v>
      </c>
      <c r="F242" s="45"/>
      <c r="G242" s="26">
        <v>0</v>
      </c>
      <c r="H242" s="34"/>
      <c r="I242" s="28">
        <f t="shared" si="8"/>
        <v>0</v>
      </c>
      <c r="J242" s="29">
        <f t="shared" si="9"/>
        <v>0</v>
      </c>
      <c r="K242" s="52"/>
    </row>
    <row r="243" spans="1:13" s="53" customFormat="1" x14ac:dyDescent="0.25">
      <c r="A243" s="1">
        <v>436</v>
      </c>
      <c r="B243" s="41"/>
      <c r="C243" s="42"/>
      <c r="D243" s="42"/>
      <c r="E243" s="72" t="s">
        <v>223</v>
      </c>
      <c r="F243" s="45"/>
      <c r="G243" s="26">
        <f>+G244+G246+G245</f>
        <v>4340000</v>
      </c>
      <c r="H243" s="33">
        <f>+H244+H246+H245</f>
        <v>6638700.2400000002</v>
      </c>
      <c r="I243" s="28">
        <f t="shared" si="8"/>
        <v>-2298700.2400000002</v>
      </c>
      <c r="J243" s="29">
        <f t="shared" si="9"/>
        <v>0</v>
      </c>
      <c r="K243" s="52"/>
    </row>
    <row r="244" spans="1:13" s="53" customFormat="1" x14ac:dyDescent="0.25">
      <c r="A244" s="1">
        <v>4361</v>
      </c>
      <c r="B244" s="41"/>
      <c r="C244" s="42"/>
      <c r="D244" s="42"/>
      <c r="E244" s="72" t="s">
        <v>226</v>
      </c>
      <c r="F244" s="45"/>
      <c r="G244" s="26">
        <v>600000</v>
      </c>
      <c r="H244" s="34">
        <v>2219135.2000000002</v>
      </c>
      <c r="I244" s="28">
        <f t="shared" si="8"/>
        <v>-1619135.2000000002</v>
      </c>
      <c r="J244" s="29">
        <f t="shared" si="9"/>
        <v>0</v>
      </c>
      <c r="K244" s="6"/>
    </row>
    <row r="245" spans="1:13" s="53" customFormat="1" x14ac:dyDescent="0.25">
      <c r="A245" s="1">
        <v>4362</v>
      </c>
      <c r="B245" s="41"/>
      <c r="C245" s="42"/>
      <c r="D245" s="42"/>
      <c r="E245" s="72" t="s">
        <v>227</v>
      </c>
      <c r="F245" s="45"/>
      <c r="G245" s="26">
        <v>240000</v>
      </c>
      <c r="H245" s="34">
        <v>275000</v>
      </c>
      <c r="I245" s="28">
        <f t="shared" si="8"/>
        <v>-35000</v>
      </c>
      <c r="J245" s="29">
        <f t="shared" si="9"/>
        <v>0</v>
      </c>
      <c r="K245" s="6"/>
      <c r="M245" s="63"/>
    </row>
    <row r="246" spans="1:13" s="53" customFormat="1" x14ac:dyDescent="0.25">
      <c r="A246" s="1">
        <v>4363</v>
      </c>
      <c r="B246" s="41"/>
      <c r="C246" s="42"/>
      <c r="D246" s="42"/>
      <c r="E246" s="72" t="s">
        <v>228</v>
      </c>
      <c r="F246" s="45"/>
      <c r="G246" s="26">
        <v>3500000</v>
      </c>
      <c r="H246" s="34">
        <v>4144565.04</v>
      </c>
      <c r="I246" s="28">
        <f t="shared" si="8"/>
        <v>-644565.04</v>
      </c>
      <c r="J246" s="29">
        <f t="shared" si="9"/>
        <v>0</v>
      </c>
      <c r="K246" s="6"/>
    </row>
    <row r="247" spans="1:13" s="53" customFormat="1" x14ac:dyDescent="0.25">
      <c r="A247" s="1">
        <v>437</v>
      </c>
      <c r="B247" s="41"/>
      <c r="C247" s="42"/>
      <c r="D247" s="42"/>
      <c r="E247" s="72" t="s">
        <v>229</v>
      </c>
      <c r="F247" s="45"/>
      <c r="G247" s="26">
        <f>+G248</f>
        <v>180000</v>
      </c>
      <c r="H247" s="33">
        <f>+H248</f>
        <v>300600</v>
      </c>
      <c r="I247" s="28">
        <f t="shared" si="8"/>
        <v>-120600</v>
      </c>
      <c r="J247" s="29">
        <f t="shared" si="9"/>
        <v>0</v>
      </c>
      <c r="K247" s="6"/>
    </row>
    <row r="248" spans="1:13" s="53" customFormat="1" x14ac:dyDescent="0.25">
      <c r="A248" s="1">
        <v>4371</v>
      </c>
      <c r="B248" s="41"/>
      <c r="C248" s="42"/>
      <c r="D248" s="42"/>
      <c r="E248" s="72" t="s">
        <v>70</v>
      </c>
      <c r="F248" s="45"/>
      <c r="G248" s="26">
        <v>180000</v>
      </c>
      <c r="H248" s="47">
        <v>300600</v>
      </c>
      <c r="I248" s="28">
        <f t="shared" si="8"/>
        <v>-120600</v>
      </c>
      <c r="J248" s="29">
        <f t="shared" si="9"/>
        <v>0</v>
      </c>
      <c r="K248" s="6"/>
    </row>
    <row r="249" spans="1:13" s="50" customFormat="1" x14ac:dyDescent="0.25">
      <c r="A249" s="1">
        <v>44</v>
      </c>
      <c r="B249" s="41"/>
      <c r="C249" s="42"/>
      <c r="D249" s="42" t="s">
        <v>230</v>
      </c>
      <c r="E249" s="42"/>
      <c r="F249" s="45"/>
      <c r="G249" s="26">
        <f>+G250</f>
        <v>7500000</v>
      </c>
      <c r="H249" s="33">
        <f>+H250</f>
        <v>11298526.960000001</v>
      </c>
      <c r="I249" s="28">
        <f t="shared" si="8"/>
        <v>-3798526.9600000009</v>
      </c>
      <c r="J249" s="29">
        <f t="shared" si="9"/>
        <v>0</v>
      </c>
      <c r="K249" s="49"/>
      <c r="L249" s="53"/>
    </row>
    <row r="250" spans="1:13" s="50" customFormat="1" x14ac:dyDescent="0.25">
      <c r="A250" s="1">
        <v>441</v>
      </c>
      <c r="B250" s="41"/>
      <c r="C250" s="42"/>
      <c r="D250" s="42"/>
      <c r="E250" s="46" t="s">
        <v>231</v>
      </c>
      <c r="F250" s="45"/>
      <c r="G250" s="26">
        <f>SUM(G251:G277)</f>
        <v>7500000</v>
      </c>
      <c r="H250" s="33">
        <f>SUM(H251:H277)</f>
        <v>11298526.960000001</v>
      </c>
      <c r="I250" s="28">
        <f t="shared" si="8"/>
        <v>-3798526.9600000009</v>
      </c>
      <c r="J250" s="29">
        <f t="shared" si="9"/>
        <v>0</v>
      </c>
      <c r="K250" s="49"/>
    </row>
    <row r="251" spans="1:13" s="50" customFormat="1" hidden="1" x14ac:dyDescent="0.25">
      <c r="A251" s="1"/>
      <c r="B251" s="41"/>
      <c r="C251" s="42"/>
      <c r="D251" s="42"/>
      <c r="E251" s="46"/>
      <c r="F251" s="73"/>
      <c r="G251" s="26"/>
      <c r="H251" s="48"/>
      <c r="I251" s="28">
        <f t="shared" si="8"/>
        <v>0</v>
      </c>
      <c r="J251" s="29">
        <f t="shared" si="9"/>
        <v>0</v>
      </c>
      <c r="K251" s="49"/>
    </row>
    <row r="252" spans="1:13" s="50" customFormat="1" hidden="1" x14ac:dyDescent="0.25">
      <c r="A252" s="1"/>
      <c r="B252" s="41"/>
      <c r="C252" s="74"/>
      <c r="D252" s="42"/>
      <c r="E252" s="75" t="s">
        <v>232</v>
      </c>
      <c r="F252" s="73"/>
      <c r="G252" s="26"/>
      <c r="H252" s="48"/>
      <c r="I252" s="28">
        <f t="shared" si="8"/>
        <v>0</v>
      </c>
      <c r="J252" s="29">
        <f t="shared" si="9"/>
        <v>0</v>
      </c>
      <c r="K252" s="49"/>
    </row>
    <row r="253" spans="1:13" s="50" customFormat="1" hidden="1" x14ac:dyDescent="0.25">
      <c r="A253" s="1"/>
      <c r="B253" s="41"/>
      <c r="C253" s="76"/>
      <c r="D253" s="42"/>
      <c r="E253" s="75" t="s">
        <v>233</v>
      </c>
      <c r="F253" s="73"/>
      <c r="G253" s="26">
        <v>0</v>
      </c>
      <c r="H253" s="48"/>
      <c r="I253" s="28">
        <f t="shared" si="8"/>
        <v>0</v>
      </c>
      <c r="J253" s="29">
        <f t="shared" si="9"/>
        <v>0</v>
      </c>
      <c r="K253" s="49"/>
    </row>
    <row r="254" spans="1:13" s="50" customFormat="1" x14ac:dyDescent="0.25">
      <c r="A254" s="1">
        <v>4413</v>
      </c>
      <c r="B254" s="41"/>
      <c r="C254" s="42"/>
      <c r="D254" s="42"/>
      <c r="E254" s="75" t="s">
        <v>234</v>
      </c>
      <c r="F254" s="73"/>
      <c r="G254" s="26">
        <v>1500000</v>
      </c>
      <c r="H254" s="34">
        <v>2222711.0099999998</v>
      </c>
      <c r="I254" s="28">
        <f t="shared" si="8"/>
        <v>-722711.00999999978</v>
      </c>
      <c r="J254" s="29">
        <f t="shared" si="9"/>
        <v>0</v>
      </c>
      <c r="K254" s="6"/>
    </row>
    <row r="255" spans="1:13" s="50" customFormat="1" hidden="1" x14ac:dyDescent="0.25">
      <c r="A255" s="1"/>
      <c r="B255" s="77"/>
      <c r="C255" s="76"/>
      <c r="D255" s="76"/>
      <c r="E255" s="75" t="s">
        <v>235</v>
      </c>
      <c r="F255" s="73"/>
      <c r="G255" s="26"/>
      <c r="H255" s="34"/>
      <c r="I255" s="28">
        <f t="shared" si="8"/>
        <v>0</v>
      </c>
      <c r="J255" s="29">
        <f t="shared" si="9"/>
        <v>0</v>
      </c>
      <c r="K255" s="49"/>
    </row>
    <row r="256" spans="1:13" s="50" customFormat="1" x14ac:dyDescent="0.25">
      <c r="A256" s="1">
        <v>4414</v>
      </c>
      <c r="B256" s="77"/>
      <c r="C256" s="76"/>
      <c r="D256" s="76"/>
      <c r="E256" s="78" t="s">
        <v>236</v>
      </c>
      <c r="F256" s="73"/>
      <c r="G256" s="26">
        <v>0</v>
      </c>
      <c r="H256" s="34">
        <v>35000</v>
      </c>
      <c r="I256" s="28">
        <f t="shared" si="8"/>
        <v>-35000</v>
      </c>
      <c r="J256" s="29">
        <f t="shared" si="9"/>
        <v>0</v>
      </c>
      <c r="K256" s="49"/>
      <c r="L256" s="49"/>
      <c r="M256" s="63"/>
    </row>
    <row r="257" spans="1:13" s="50" customFormat="1" x14ac:dyDescent="0.25">
      <c r="A257" s="1">
        <v>4415</v>
      </c>
      <c r="B257" s="41"/>
      <c r="C257" s="42"/>
      <c r="D257" s="76"/>
      <c r="E257" s="75" t="s">
        <v>237</v>
      </c>
      <c r="F257" s="73"/>
      <c r="G257" s="26">
        <v>3600000</v>
      </c>
      <c r="H257" s="34">
        <v>5309600</v>
      </c>
      <c r="I257" s="28">
        <f t="shared" si="8"/>
        <v>-1709600</v>
      </c>
      <c r="J257" s="29">
        <f t="shared" si="9"/>
        <v>0</v>
      </c>
      <c r="K257" s="6"/>
    </row>
    <row r="258" spans="1:13" s="50" customFormat="1" x14ac:dyDescent="0.25">
      <c r="A258" s="1">
        <v>4417</v>
      </c>
      <c r="B258" s="41"/>
      <c r="C258" s="42"/>
      <c r="D258" s="31"/>
      <c r="E258" s="79" t="s">
        <v>238</v>
      </c>
      <c r="F258" s="73"/>
      <c r="G258" s="26">
        <v>0</v>
      </c>
      <c r="H258" s="34">
        <v>13000</v>
      </c>
      <c r="I258" s="28">
        <f t="shared" si="8"/>
        <v>-13000</v>
      </c>
      <c r="J258" s="29">
        <f t="shared" si="9"/>
        <v>0</v>
      </c>
      <c r="K258" s="49"/>
      <c r="L258" s="49"/>
      <c r="M258" s="63"/>
    </row>
    <row r="259" spans="1:13" s="50" customFormat="1" hidden="1" x14ac:dyDescent="0.25">
      <c r="A259" s="1">
        <v>4418</v>
      </c>
      <c r="B259" s="41"/>
      <c r="C259" s="42"/>
      <c r="D259" s="76"/>
      <c r="E259" s="75"/>
      <c r="F259" s="80"/>
      <c r="G259" s="26"/>
      <c r="H259" s="81"/>
      <c r="I259" s="28">
        <f t="shared" si="8"/>
        <v>0</v>
      </c>
      <c r="J259" s="29">
        <f t="shared" si="9"/>
        <v>0</v>
      </c>
      <c r="K259" s="49"/>
    </row>
    <row r="260" spans="1:13" s="50" customFormat="1" hidden="1" x14ac:dyDescent="0.25">
      <c r="A260" s="1"/>
      <c r="B260" s="77"/>
      <c r="C260" s="76"/>
      <c r="D260" s="76"/>
      <c r="E260" s="79" t="s">
        <v>239</v>
      </c>
      <c r="F260" s="82"/>
      <c r="G260" s="26"/>
      <c r="H260" s="81"/>
      <c r="I260" s="28">
        <f t="shared" si="8"/>
        <v>0</v>
      </c>
      <c r="J260" s="29">
        <f t="shared" si="9"/>
        <v>0</v>
      </c>
      <c r="K260" s="49"/>
    </row>
    <row r="261" spans="1:13" s="50" customFormat="1" x14ac:dyDescent="0.25">
      <c r="A261" s="1">
        <v>4420</v>
      </c>
      <c r="B261" s="77"/>
      <c r="C261" s="76"/>
      <c r="D261" s="76"/>
      <c r="E261" s="78" t="s">
        <v>232</v>
      </c>
      <c r="F261" s="82"/>
      <c r="G261" s="26">
        <v>405000</v>
      </c>
      <c r="H261" s="34">
        <v>441000</v>
      </c>
      <c r="I261" s="28">
        <f t="shared" si="8"/>
        <v>-36000</v>
      </c>
      <c r="J261" s="29">
        <f t="shared" si="9"/>
        <v>0</v>
      </c>
      <c r="K261" s="6"/>
    </row>
    <row r="262" spans="1:13" s="50" customFormat="1" x14ac:dyDescent="0.25">
      <c r="A262" s="1">
        <v>4421</v>
      </c>
      <c r="B262" s="77"/>
      <c r="C262" s="76"/>
      <c r="D262" s="76"/>
      <c r="E262" s="78" t="s">
        <v>240</v>
      </c>
      <c r="F262" s="82"/>
      <c r="G262" s="26">
        <v>300000</v>
      </c>
      <c r="H262" s="34">
        <v>51469.120000000003</v>
      </c>
      <c r="I262" s="28">
        <f t="shared" si="8"/>
        <v>0</v>
      </c>
      <c r="J262" s="29">
        <f t="shared" si="9"/>
        <v>248530.88</v>
      </c>
      <c r="K262" s="49"/>
      <c r="L262" s="6"/>
      <c r="M262" s="63"/>
    </row>
    <row r="263" spans="1:13" s="50" customFormat="1" x14ac:dyDescent="0.25">
      <c r="A263" s="1">
        <v>4424</v>
      </c>
      <c r="B263" s="77"/>
      <c r="C263" s="76"/>
      <c r="D263" s="76"/>
      <c r="E263" s="75" t="s">
        <v>241</v>
      </c>
      <c r="F263" s="82"/>
      <c r="G263" s="26">
        <v>400000</v>
      </c>
      <c r="H263" s="34">
        <v>337760.78</v>
      </c>
      <c r="I263" s="28">
        <f t="shared" si="8"/>
        <v>0</v>
      </c>
      <c r="J263" s="29">
        <f t="shared" si="9"/>
        <v>62239.219999999972</v>
      </c>
      <c r="K263" s="6"/>
      <c r="M263" s="63"/>
    </row>
    <row r="264" spans="1:13" s="50" customFormat="1" x14ac:dyDescent="0.25">
      <c r="A264" s="1">
        <v>4425</v>
      </c>
      <c r="B264" s="77"/>
      <c r="C264" s="76"/>
      <c r="D264" s="76"/>
      <c r="E264" s="75" t="s">
        <v>242</v>
      </c>
      <c r="F264" s="82"/>
      <c r="G264" s="26">
        <v>0</v>
      </c>
      <c r="H264" s="34">
        <v>500000</v>
      </c>
      <c r="I264" s="28">
        <f t="shared" si="8"/>
        <v>-500000</v>
      </c>
      <c r="J264" s="29">
        <f t="shared" si="9"/>
        <v>0</v>
      </c>
      <c r="K264" s="6"/>
      <c r="L264" s="49"/>
    </row>
    <row r="265" spans="1:13" s="50" customFormat="1" x14ac:dyDescent="0.25">
      <c r="A265" s="1">
        <v>4426</v>
      </c>
      <c r="B265" s="77"/>
      <c r="C265" s="76"/>
      <c r="D265" s="76"/>
      <c r="E265" s="75" t="s">
        <v>243</v>
      </c>
      <c r="F265" s="82"/>
      <c r="G265" s="26">
        <v>0</v>
      </c>
      <c r="H265" s="34">
        <v>50000</v>
      </c>
      <c r="I265" s="28">
        <f t="shared" ref="I265:I341" si="10">IF(G265&gt;H265,0,G265-H265)</f>
        <v>-50000</v>
      </c>
      <c r="J265" s="29">
        <f t="shared" ref="J265:J341" si="11">IF(G265&lt;H265,0,G265-H265)</f>
        <v>0</v>
      </c>
      <c r="K265" s="6"/>
      <c r="L265" s="49"/>
    </row>
    <row r="266" spans="1:13" s="50" customFormat="1" x14ac:dyDescent="0.25">
      <c r="A266" s="1">
        <v>4429</v>
      </c>
      <c r="B266" s="77"/>
      <c r="C266" s="76"/>
      <c r="D266" s="76"/>
      <c r="E266" s="75" t="s">
        <v>244</v>
      </c>
      <c r="F266" s="82"/>
      <c r="G266" s="26">
        <v>0</v>
      </c>
      <c r="H266" s="34">
        <v>123704.22</v>
      </c>
      <c r="I266" s="28">
        <f t="shared" si="10"/>
        <v>-123704.22</v>
      </c>
      <c r="J266" s="29">
        <f t="shared" si="11"/>
        <v>0</v>
      </c>
      <c r="K266" s="49"/>
      <c r="L266" s="6"/>
    </row>
    <row r="267" spans="1:13" s="50" customFormat="1" x14ac:dyDescent="0.25">
      <c r="A267" s="1">
        <v>4430</v>
      </c>
      <c r="B267" s="77"/>
      <c r="C267" s="76"/>
      <c r="D267" s="76"/>
      <c r="E267" s="75" t="s">
        <v>245</v>
      </c>
      <c r="F267" s="82"/>
      <c r="G267" s="26">
        <v>0</v>
      </c>
      <c r="H267" s="34">
        <v>49536</v>
      </c>
      <c r="I267" s="28">
        <f t="shared" si="10"/>
        <v>-49536</v>
      </c>
      <c r="J267" s="29">
        <f t="shared" si="11"/>
        <v>0</v>
      </c>
      <c r="K267" s="49"/>
      <c r="L267" s="6"/>
    </row>
    <row r="268" spans="1:13" s="50" customFormat="1" x14ac:dyDescent="0.25">
      <c r="A268" s="1">
        <v>4431</v>
      </c>
      <c r="B268" s="77"/>
      <c r="C268" s="76"/>
      <c r="D268" s="76"/>
      <c r="E268" s="75" t="s">
        <v>246</v>
      </c>
      <c r="F268" s="82"/>
      <c r="G268" s="26"/>
      <c r="H268" s="34">
        <v>0</v>
      </c>
      <c r="I268" s="28">
        <f t="shared" si="10"/>
        <v>0</v>
      </c>
      <c r="J268" s="29">
        <f t="shared" si="11"/>
        <v>0</v>
      </c>
      <c r="K268" s="49"/>
      <c r="M268" s="63"/>
    </row>
    <row r="269" spans="1:13" s="50" customFormat="1" x14ac:dyDescent="0.25">
      <c r="A269" s="1">
        <v>4432</v>
      </c>
      <c r="B269" s="41"/>
      <c r="C269" s="76"/>
      <c r="D269" s="42"/>
      <c r="E269" s="75" t="s">
        <v>247</v>
      </c>
      <c r="F269" s="82"/>
      <c r="G269" s="26">
        <v>600000</v>
      </c>
      <c r="H269" s="34">
        <v>884282.03</v>
      </c>
      <c r="I269" s="28">
        <f t="shared" si="10"/>
        <v>-284282.03000000003</v>
      </c>
      <c r="J269" s="29">
        <f t="shared" si="11"/>
        <v>0</v>
      </c>
      <c r="K269" s="6"/>
    </row>
    <row r="270" spans="1:13" s="50" customFormat="1" x14ac:dyDescent="0.25">
      <c r="A270" s="1">
        <v>4433</v>
      </c>
      <c r="B270" s="77"/>
      <c r="C270" s="76"/>
      <c r="D270" s="76"/>
      <c r="E270" s="83" t="s">
        <v>248</v>
      </c>
      <c r="F270" s="82"/>
      <c r="G270" s="26">
        <v>300000</v>
      </c>
      <c r="H270" s="34">
        <v>388185.9</v>
      </c>
      <c r="I270" s="28">
        <f t="shared" si="10"/>
        <v>-88185.900000000023</v>
      </c>
      <c r="J270" s="29">
        <f t="shared" si="11"/>
        <v>0</v>
      </c>
      <c r="K270" s="6"/>
      <c r="M270" s="63"/>
    </row>
    <row r="271" spans="1:13" s="50" customFormat="1" x14ac:dyDescent="0.25">
      <c r="A271" s="1">
        <v>4434</v>
      </c>
      <c r="B271" s="77"/>
      <c r="C271" s="76"/>
      <c r="D271" s="76"/>
      <c r="E271" s="83" t="s">
        <v>249</v>
      </c>
      <c r="F271" s="82"/>
      <c r="G271" s="26">
        <v>90000</v>
      </c>
      <c r="H271" s="34">
        <v>51665</v>
      </c>
      <c r="I271" s="28">
        <f t="shared" si="10"/>
        <v>0</v>
      </c>
      <c r="J271" s="29">
        <f t="shared" si="11"/>
        <v>38335</v>
      </c>
      <c r="K271" s="49"/>
      <c r="M271" s="63"/>
    </row>
    <row r="272" spans="1:13" s="50" customFormat="1" x14ac:dyDescent="0.25">
      <c r="A272" s="1">
        <v>4435</v>
      </c>
      <c r="B272" s="77"/>
      <c r="C272" s="76"/>
      <c r="D272" s="76"/>
      <c r="E272" s="83" t="s">
        <v>250</v>
      </c>
      <c r="F272" s="82"/>
      <c r="G272" s="26">
        <v>50000</v>
      </c>
      <c r="H272" s="34">
        <v>156000</v>
      </c>
      <c r="I272" s="28">
        <f t="shared" si="10"/>
        <v>-106000</v>
      </c>
      <c r="J272" s="29">
        <f t="shared" si="11"/>
        <v>0</v>
      </c>
      <c r="K272" s="6"/>
      <c r="M272" s="63"/>
    </row>
    <row r="273" spans="1:13" s="50" customFormat="1" hidden="1" x14ac:dyDescent="0.25">
      <c r="A273" s="1"/>
      <c r="B273" s="77"/>
      <c r="C273" s="76"/>
      <c r="D273" s="76"/>
      <c r="E273" s="83"/>
      <c r="F273" s="82"/>
      <c r="G273" s="26"/>
      <c r="H273" s="34">
        <v>0</v>
      </c>
      <c r="I273" s="28">
        <f t="shared" si="10"/>
        <v>0</v>
      </c>
      <c r="J273" s="29">
        <f t="shared" si="11"/>
        <v>0</v>
      </c>
      <c r="K273" s="49"/>
      <c r="M273" s="63">
        <f t="shared" ref="M273" si="12">+J273</f>
        <v>0</v>
      </c>
    </row>
    <row r="274" spans="1:13" s="50" customFormat="1" x14ac:dyDescent="0.25">
      <c r="A274" s="1">
        <v>4436</v>
      </c>
      <c r="B274" s="77"/>
      <c r="C274" s="76"/>
      <c r="D274" s="76"/>
      <c r="E274" s="83" t="s">
        <v>251</v>
      </c>
      <c r="F274" s="82"/>
      <c r="G274" s="26">
        <v>100000</v>
      </c>
      <c r="H274" s="34">
        <v>441600</v>
      </c>
      <c r="I274" s="28">
        <f t="shared" si="10"/>
        <v>-341600</v>
      </c>
      <c r="J274" s="29">
        <f t="shared" si="11"/>
        <v>0</v>
      </c>
      <c r="K274" s="6"/>
      <c r="M274" s="63"/>
    </row>
    <row r="275" spans="1:13" s="50" customFormat="1" x14ac:dyDescent="0.25">
      <c r="A275" s="1">
        <v>4437</v>
      </c>
      <c r="B275" s="77"/>
      <c r="C275" s="76"/>
      <c r="D275" s="76"/>
      <c r="E275" s="83" t="s">
        <v>252</v>
      </c>
      <c r="F275" s="82"/>
      <c r="G275" s="26">
        <v>5000</v>
      </c>
      <c r="H275" s="34">
        <v>5250</v>
      </c>
      <c r="I275" s="28">
        <f t="shared" si="10"/>
        <v>-250</v>
      </c>
      <c r="J275" s="29">
        <f t="shared" si="11"/>
        <v>0</v>
      </c>
      <c r="K275" s="6"/>
      <c r="L275" s="6"/>
    </row>
    <row r="276" spans="1:13" s="50" customFormat="1" x14ac:dyDescent="0.25">
      <c r="A276" s="1">
        <v>4438</v>
      </c>
      <c r="B276" s="77"/>
      <c r="C276" s="76"/>
      <c r="D276" s="76"/>
      <c r="E276" s="83" t="s">
        <v>253</v>
      </c>
      <c r="F276" s="84"/>
      <c r="G276" s="26">
        <v>0</v>
      </c>
      <c r="H276" s="34">
        <v>237762.9</v>
      </c>
      <c r="I276" s="28">
        <f t="shared" si="10"/>
        <v>-237762.9</v>
      </c>
      <c r="J276" s="29">
        <f t="shared" si="11"/>
        <v>0</v>
      </c>
      <c r="K276" s="49"/>
      <c r="L276" s="6"/>
    </row>
    <row r="277" spans="1:13" s="50" customFormat="1" ht="15.75" thickBot="1" x14ac:dyDescent="0.3">
      <c r="A277" s="1">
        <v>4439</v>
      </c>
      <c r="B277" s="77"/>
      <c r="C277" s="76"/>
      <c r="D277" s="76"/>
      <c r="E277" s="79" t="s">
        <v>254</v>
      </c>
      <c r="F277" s="73"/>
      <c r="G277" s="26">
        <v>150000</v>
      </c>
      <c r="H277" s="47">
        <v>0</v>
      </c>
      <c r="I277" s="28">
        <f t="shared" si="10"/>
        <v>0</v>
      </c>
      <c r="J277" s="29">
        <f t="shared" si="11"/>
        <v>150000</v>
      </c>
      <c r="K277" s="49"/>
      <c r="M277" s="63"/>
    </row>
    <row r="278" spans="1:13" s="50" customFormat="1" x14ac:dyDescent="0.25">
      <c r="A278" s="1"/>
      <c r="B278" s="85" t="s">
        <v>255</v>
      </c>
      <c r="C278" s="86"/>
      <c r="D278" s="86"/>
      <c r="E278" s="87"/>
      <c r="F278" s="224"/>
      <c r="G278" s="26"/>
      <c r="H278" s="88"/>
      <c r="I278" s="28">
        <f t="shared" si="10"/>
        <v>0</v>
      </c>
      <c r="J278" s="29">
        <f t="shared" si="11"/>
        <v>0</v>
      </c>
      <c r="K278" s="49"/>
    </row>
    <row r="279" spans="1:13" ht="15.75" thickBot="1" x14ac:dyDescent="0.3">
      <c r="A279" s="1"/>
      <c r="B279" s="89" t="s">
        <v>256</v>
      </c>
      <c r="C279" s="90"/>
      <c r="D279" s="90"/>
      <c r="E279" s="91"/>
      <c r="F279" s="225"/>
      <c r="G279" s="26">
        <f>+G6-G135</f>
        <v>25557236.050000012</v>
      </c>
      <c r="H279" s="33">
        <f>+H6-H135</f>
        <v>5034953.3399999887</v>
      </c>
      <c r="I279" s="28">
        <f t="shared" si="10"/>
        <v>0</v>
      </c>
      <c r="J279" s="29">
        <f t="shared" si="11"/>
        <v>20522282.710000023</v>
      </c>
    </row>
    <row r="280" spans="1:13" s="95" customFormat="1" x14ac:dyDescent="0.25">
      <c r="A280" s="92">
        <v>2</v>
      </c>
      <c r="B280" s="23" t="s">
        <v>257</v>
      </c>
      <c r="C280" s="24"/>
      <c r="D280" s="24"/>
      <c r="E280" s="93"/>
      <c r="F280" s="25"/>
      <c r="G280" s="26">
        <f>+G294+G290</f>
        <v>46700000</v>
      </c>
      <c r="H280" s="33">
        <f>+H294+H290</f>
        <v>33711627.25</v>
      </c>
      <c r="I280" s="28">
        <f t="shared" si="10"/>
        <v>0</v>
      </c>
      <c r="J280" s="29">
        <f t="shared" si="11"/>
        <v>12988372.75</v>
      </c>
      <c r="K280" s="94"/>
    </row>
    <row r="281" spans="1:13" hidden="1" x14ac:dyDescent="0.25">
      <c r="A281" s="1"/>
      <c r="B281" s="41"/>
      <c r="C281" s="42"/>
      <c r="D281" s="42"/>
      <c r="E281" s="69" t="s">
        <v>258</v>
      </c>
      <c r="F281" s="45"/>
      <c r="G281" s="26"/>
      <c r="H281" s="33"/>
      <c r="I281" s="28">
        <f t="shared" si="10"/>
        <v>0</v>
      </c>
      <c r="J281" s="29">
        <f t="shared" si="11"/>
        <v>0</v>
      </c>
    </row>
    <row r="282" spans="1:13" hidden="1" x14ac:dyDescent="0.25">
      <c r="A282" s="1"/>
      <c r="B282" s="41"/>
      <c r="C282" s="42"/>
      <c r="D282" s="42"/>
      <c r="E282" s="69" t="s">
        <v>259</v>
      </c>
      <c r="F282" s="45"/>
      <c r="G282" s="26"/>
      <c r="H282" s="33"/>
      <c r="I282" s="28">
        <f t="shared" si="10"/>
        <v>0</v>
      </c>
      <c r="J282" s="29">
        <f t="shared" si="11"/>
        <v>0</v>
      </c>
    </row>
    <row r="283" spans="1:13" hidden="1" x14ac:dyDescent="0.25">
      <c r="A283" s="1"/>
      <c r="B283" s="41"/>
      <c r="C283" s="42"/>
      <c r="D283" s="42"/>
      <c r="E283" s="69" t="s">
        <v>260</v>
      </c>
      <c r="F283" s="45"/>
      <c r="G283" s="26"/>
      <c r="H283" s="33"/>
      <c r="I283" s="28">
        <f t="shared" si="10"/>
        <v>0</v>
      </c>
      <c r="J283" s="29">
        <f t="shared" si="11"/>
        <v>0</v>
      </c>
    </row>
    <row r="284" spans="1:13" hidden="1" x14ac:dyDescent="0.25">
      <c r="A284" s="1"/>
      <c r="B284" s="41"/>
      <c r="C284" s="42"/>
      <c r="D284" s="42"/>
      <c r="E284" s="69" t="s">
        <v>261</v>
      </c>
      <c r="F284" s="45"/>
      <c r="G284" s="26"/>
      <c r="H284" s="33"/>
      <c r="I284" s="28">
        <f t="shared" si="10"/>
        <v>0</v>
      </c>
      <c r="J284" s="29">
        <f t="shared" si="11"/>
        <v>0</v>
      </c>
    </row>
    <row r="285" spans="1:13" hidden="1" x14ac:dyDescent="0.25">
      <c r="A285" s="1"/>
      <c r="B285" s="41"/>
      <c r="C285" s="42"/>
      <c r="D285" s="42"/>
      <c r="E285" s="69" t="s">
        <v>262</v>
      </c>
      <c r="F285" s="45"/>
      <c r="G285" s="26"/>
      <c r="H285" s="33"/>
      <c r="I285" s="28">
        <f t="shared" si="10"/>
        <v>0</v>
      </c>
      <c r="J285" s="29">
        <f t="shared" si="11"/>
        <v>0</v>
      </c>
    </row>
    <row r="286" spans="1:13" hidden="1" x14ac:dyDescent="0.25">
      <c r="A286" s="1"/>
      <c r="B286" s="41"/>
      <c r="C286" s="42"/>
      <c r="D286" s="42"/>
      <c r="E286" s="69" t="s">
        <v>263</v>
      </c>
      <c r="F286" s="45"/>
      <c r="G286" s="26"/>
      <c r="H286" s="33"/>
      <c r="I286" s="28">
        <f t="shared" si="10"/>
        <v>0</v>
      </c>
      <c r="J286" s="29">
        <f t="shared" si="11"/>
        <v>0</v>
      </c>
    </row>
    <row r="287" spans="1:13" hidden="1" x14ac:dyDescent="0.25">
      <c r="A287" s="1"/>
      <c r="B287" s="41"/>
      <c r="C287" s="42"/>
      <c r="D287" s="42"/>
      <c r="E287" s="69" t="s">
        <v>264</v>
      </c>
      <c r="F287" s="45"/>
      <c r="G287" s="26"/>
      <c r="H287" s="33"/>
      <c r="I287" s="28">
        <f t="shared" si="10"/>
        <v>0</v>
      </c>
      <c r="J287" s="29">
        <f t="shared" si="11"/>
        <v>0</v>
      </c>
    </row>
    <row r="288" spans="1:13" hidden="1" x14ac:dyDescent="0.25">
      <c r="A288" s="1"/>
      <c r="B288" s="41"/>
      <c r="C288" s="42"/>
      <c r="D288" s="42"/>
      <c r="E288" s="69" t="s">
        <v>265</v>
      </c>
      <c r="F288" s="45"/>
      <c r="G288" s="26"/>
      <c r="H288" s="33"/>
      <c r="I288" s="28">
        <f t="shared" si="10"/>
        <v>0</v>
      </c>
      <c r="J288" s="29">
        <f t="shared" si="11"/>
        <v>0</v>
      </c>
    </row>
    <row r="289" spans="1:12" hidden="1" x14ac:dyDescent="0.25">
      <c r="A289" s="1"/>
      <c r="B289" s="41"/>
      <c r="C289" s="42"/>
      <c r="D289" s="42"/>
      <c r="E289" s="69" t="s">
        <v>266</v>
      </c>
      <c r="F289" s="45"/>
      <c r="G289" s="26"/>
      <c r="H289" s="33"/>
      <c r="I289" s="28">
        <f t="shared" si="10"/>
        <v>0</v>
      </c>
      <c r="J289" s="29">
        <f t="shared" si="11"/>
        <v>0</v>
      </c>
    </row>
    <row r="290" spans="1:12" x14ac:dyDescent="0.25">
      <c r="A290" s="1">
        <v>21</v>
      </c>
      <c r="B290" s="41"/>
      <c r="C290" s="42"/>
      <c r="D290" s="42" t="s">
        <v>267</v>
      </c>
      <c r="E290" s="69"/>
      <c r="F290" s="45"/>
      <c r="G290" s="26">
        <f>+G291+G292</f>
        <v>1700000</v>
      </c>
      <c r="H290" s="33">
        <f>+H291+H292+H293</f>
        <v>1506679.04</v>
      </c>
      <c r="I290" s="28">
        <f t="shared" si="10"/>
        <v>0</v>
      </c>
      <c r="J290" s="29">
        <f t="shared" si="11"/>
        <v>193320.95999999996</v>
      </c>
    </row>
    <row r="291" spans="1:12" x14ac:dyDescent="0.25">
      <c r="A291" s="1">
        <v>21101</v>
      </c>
      <c r="B291" s="41"/>
      <c r="C291" s="42"/>
      <c r="D291" s="42"/>
      <c r="E291" s="96" t="s">
        <v>268</v>
      </c>
      <c r="F291" s="45"/>
      <c r="G291" s="26">
        <v>1300000</v>
      </c>
      <c r="H291" s="47">
        <v>1506679.04</v>
      </c>
      <c r="I291" s="28">
        <f t="shared" si="10"/>
        <v>-206679.04000000004</v>
      </c>
      <c r="J291" s="29">
        <f t="shared" si="11"/>
        <v>0</v>
      </c>
    </row>
    <row r="292" spans="1:12" x14ac:dyDescent="0.25">
      <c r="A292" s="1">
        <v>21102</v>
      </c>
      <c r="B292" s="41"/>
      <c r="C292" s="42"/>
      <c r="D292" s="42"/>
      <c r="E292" s="96" t="s">
        <v>269</v>
      </c>
      <c r="F292" s="45"/>
      <c r="G292" s="26">
        <v>400000</v>
      </c>
      <c r="H292" s="47"/>
      <c r="I292" s="28">
        <f t="shared" si="10"/>
        <v>0</v>
      </c>
      <c r="J292" s="29">
        <f t="shared" si="11"/>
        <v>400000</v>
      </c>
    </row>
    <row r="293" spans="1:12" hidden="1" x14ac:dyDescent="0.25">
      <c r="A293" s="1"/>
      <c r="B293" s="41"/>
      <c r="C293" s="42"/>
      <c r="D293" s="42"/>
      <c r="E293" s="96"/>
      <c r="F293" s="45"/>
      <c r="G293" s="26">
        <v>0</v>
      </c>
      <c r="H293" s="47">
        <v>0</v>
      </c>
      <c r="I293" s="28">
        <f t="shared" si="10"/>
        <v>0</v>
      </c>
      <c r="J293" s="29">
        <f t="shared" si="11"/>
        <v>0</v>
      </c>
      <c r="L293" s="6"/>
    </row>
    <row r="294" spans="1:12" s="50" customFormat="1" x14ac:dyDescent="0.25">
      <c r="A294" s="1">
        <v>22</v>
      </c>
      <c r="B294" s="41"/>
      <c r="C294" s="42"/>
      <c r="D294" s="42" t="s">
        <v>270</v>
      </c>
      <c r="E294" s="69"/>
      <c r="F294" s="45"/>
      <c r="G294" s="26">
        <f>+G299+G306</f>
        <v>45000000</v>
      </c>
      <c r="H294" s="33">
        <f>+H299+H306</f>
        <v>32204948.209999997</v>
      </c>
      <c r="I294" s="28">
        <f t="shared" si="10"/>
        <v>0</v>
      </c>
      <c r="J294" s="29">
        <f t="shared" si="11"/>
        <v>12795051.790000003</v>
      </c>
      <c r="K294" s="49"/>
    </row>
    <row r="295" spans="1:12" s="50" customFormat="1" hidden="1" x14ac:dyDescent="0.25">
      <c r="A295" s="1"/>
      <c r="B295" s="41"/>
      <c r="C295" s="42"/>
      <c r="D295" s="42"/>
      <c r="E295" s="69" t="s">
        <v>271</v>
      </c>
      <c r="F295" s="45"/>
      <c r="G295" s="26"/>
      <c r="H295" s="33"/>
      <c r="I295" s="28">
        <f t="shared" si="10"/>
        <v>0</v>
      </c>
      <c r="J295" s="29">
        <f t="shared" si="11"/>
        <v>0</v>
      </c>
      <c r="K295" s="49"/>
    </row>
    <row r="296" spans="1:12" s="50" customFormat="1" hidden="1" x14ac:dyDescent="0.25">
      <c r="A296" s="1"/>
      <c r="B296" s="41"/>
      <c r="C296" s="42"/>
      <c r="D296" s="42"/>
      <c r="E296" s="69" t="s">
        <v>272</v>
      </c>
      <c r="F296" s="45"/>
      <c r="G296" s="26"/>
      <c r="H296" s="33"/>
      <c r="I296" s="28">
        <f t="shared" si="10"/>
        <v>0</v>
      </c>
      <c r="J296" s="29">
        <f t="shared" si="11"/>
        <v>0</v>
      </c>
      <c r="K296" s="49"/>
    </row>
    <row r="297" spans="1:12" s="50" customFormat="1" hidden="1" x14ac:dyDescent="0.25">
      <c r="A297" s="1"/>
      <c r="B297" s="41"/>
      <c r="C297" s="42"/>
      <c r="D297" s="42"/>
      <c r="E297" s="69" t="s">
        <v>273</v>
      </c>
      <c r="F297" s="45"/>
      <c r="G297" s="26"/>
      <c r="H297" s="33"/>
      <c r="I297" s="28">
        <f t="shared" si="10"/>
        <v>0</v>
      </c>
      <c r="J297" s="29">
        <f t="shared" si="11"/>
        <v>0</v>
      </c>
      <c r="K297" s="49"/>
    </row>
    <row r="298" spans="1:12" s="50" customFormat="1" hidden="1" x14ac:dyDescent="0.25">
      <c r="A298" s="1"/>
      <c r="B298" s="41"/>
      <c r="C298" s="42"/>
      <c r="D298" s="42"/>
      <c r="E298" s="69" t="s">
        <v>274</v>
      </c>
      <c r="F298" s="45"/>
      <c r="G298" s="26"/>
      <c r="H298" s="33"/>
      <c r="I298" s="28">
        <f t="shared" si="10"/>
        <v>0</v>
      </c>
      <c r="J298" s="29">
        <f t="shared" si="11"/>
        <v>0</v>
      </c>
      <c r="K298" s="49"/>
    </row>
    <row r="299" spans="1:12" s="50" customFormat="1" x14ac:dyDescent="0.25">
      <c r="A299" s="1">
        <v>222</v>
      </c>
      <c r="B299" s="41"/>
      <c r="C299" s="42"/>
      <c r="D299" s="42"/>
      <c r="E299" s="69" t="s">
        <v>275</v>
      </c>
      <c r="F299" s="45"/>
      <c r="G299" s="26">
        <f>+G300</f>
        <v>1000000</v>
      </c>
      <c r="H299" s="33">
        <f>+H300</f>
        <v>279673.99</v>
      </c>
      <c r="I299" s="28">
        <f t="shared" si="10"/>
        <v>0</v>
      </c>
      <c r="J299" s="29">
        <f t="shared" si="11"/>
        <v>720326.01</v>
      </c>
      <c r="K299" s="49"/>
    </row>
    <row r="300" spans="1:12" s="50" customFormat="1" x14ac:dyDescent="0.25">
      <c r="A300" s="1">
        <v>2221</v>
      </c>
      <c r="B300" s="41"/>
      <c r="C300" s="42"/>
      <c r="D300" s="42"/>
      <c r="E300" s="69" t="s">
        <v>276</v>
      </c>
      <c r="F300" s="45"/>
      <c r="G300" s="26">
        <f>+G305</f>
        <v>1000000</v>
      </c>
      <c r="H300" s="33">
        <f>+H305</f>
        <v>279673.99</v>
      </c>
      <c r="I300" s="28">
        <f t="shared" si="10"/>
        <v>0</v>
      </c>
      <c r="J300" s="29">
        <f t="shared" si="11"/>
        <v>720326.01</v>
      </c>
      <c r="K300" s="49"/>
    </row>
    <row r="301" spans="1:12" s="50" customFormat="1" hidden="1" x14ac:dyDescent="0.25">
      <c r="A301" s="1"/>
      <c r="B301" s="41"/>
      <c r="C301" s="42"/>
      <c r="D301" s="42"/>
      <c r="E301" s="69"/>
      <c r="F301" s="45"/>
      <c r="G301" s="26"/>
      <c r="H301" s="34"/>
      <c r="I301" s="28">
        <f t="shared" si="10"/>
        <v>0</v>
      </c>
      <c r="J301" s="29">
        <f t="shared" si="11"/>
        <v>0</v>
      </c>
      <c r="K301" s="49"/>
    </row>
    <row r="302" spans="1:12" s="50" customFormat="1" hidden="1" x14ac:dyDescent="0.25">
      <c r="A302" s="1"/>
      <c r="B302" s="41"/>
      <c r="C302" s="42"/>
      <c r="D302" s="42"/>
      <c r="E302" s="69"/>
      <c r="F302" s="45"/>
      <c r="G302" s="26"/>
      <c r="H302" s="34"/>
      <c r="I302" s="28">
        <f t="shared" si="10"/>
        <v>0</v>
      </c>
      <c r="J302" s="29">
        <f t="shared" si="11"/>
        <v>0</v>
      </c>
      <c r="K302" s="49"/>
    </row>
    <row r="303" spans="1:12" s="50" customFormat="1" hidden="1" x14ac:dyDescent="0.25">
      <c r="A303" s="1"/>
      <c r="B303" s="41"/>
      <c r="C303" s="42"/>
      <c r="D303" s="42"/>
      <c r="E303" s="69"/>
      <c r="F303" s="45"/>
      <c r="G303" s="26"/>
      <c r="H303" s="34"/>
      <c r="I303" s="28">
        <f t="shared" si="10"/>
        <v>0</v>
      </c>
      <c r="J303" s="29">
        <f t="shared" si="11"/>
        <v>0</v>
      </c>
      <c r="K303" s="49"/>
    </row>
    <row r="304" spans="1:12" s="50" customFormat="1" hidden="1" x14ac:dyDescent="0.25">
      <c r="A304" s="1"/>
      <c r="B304" s="41"/>
      <c r="C304" s="42"/>
      <c r="D304" s="42"/>
      <c r="E304" s="69" t="s">
        <v>277</v>
      </c>
      <c r="F304" s="45"/>
      <c r="G304" s="26">
        <v>0</v>
      </c>
      <c r="H304" s="34" t="s">
        <v>278</v>
      </c>
      <c r="I304" s="28" t="e">
        <f t="shared" si="10"/>
        <v>#VALUE!</v>
      </c>
      <c r="J304" s="29">
        <f t="shared" si="11"/>
        <v>0</v>
      </c>
      <c r="K304" s="49"/>
    </row>
    <row r="305" spans="1:11" s="50" customFormat="1" x14ac:dyDescent="0.25">
      <c r="A305" s="1">
        <v>222101</v>
      </c>
      <c r="B305" s="41"/>
      <c r="C305" s="42"/>
      <c r="D305" s="42"/>
      <c r="E305" s="96" t="s">
        <v>279</v>
      </c>
      <c r="F305" s="45"/>
      <c r="G305" s="98">
        <v>1000000</v>
      </c>
      <c r="H305" s="34">
        <v>279673.99</v>
      </c>
      <c r="I305" s="28">
        <f t="shared" si="10"/>
        <v>0</v>
      </c>
      <c r="J305" s="29">
        <f t="shared" si="11"/>
        <v>720326.01</v>
      </c>
      <c r="K305" s="49"/>
    </row>
    <row r="306" spans="1:11" s="50" customFormat="1" x14ac:dyDescent="0.25">
      <c r="A306" s="1">
        <v>223</v>
      </c>
      <c r="B306" s="41"/>
      <c r="C306" s="42"/>
      <c r="D306" s="42"/>
      <c r="E306" s="69" t="s">
        <v>119</v>
      </c>
      <c r="F306" s="45"/>
      <c r="G306" s="98">
        <f>+G307</f>
        <v>44000000</v>
      </c>
      <c r="H306" s="97">
        <f>+H307</f>
        <v>31925274.219999999</v>
      </c>
      <c r="I306" s="28">
        <f t="shared" si="10"/>
        <v>0</v>
      </c>
      <c r="J306" s="29">
        <f t="shared" si="11"/>
        <v>12074725.780000001</v>
      </c>
      <c r="K306" s="49"/>
    </row>
    <row r="307" spans="1:11" s="50" customFormat="1" x14ac:dyDescent="0.25">
      <c r="A307" s="1">
        <v>2231</v>
      </c>
      <c r="B307" s="41"/>
      <c r="C307" s="42"/>
      <c r="D307" s="42"/>
      <c r="E307" s="69" t="s">
        <v>280</v>
      </c>
      <c r="F307" s="45"/>
      <c r="G307" s="98">
        <f>+G315+G308+G309+G314+G312+G310+G311</f>
        <v>44000000</v>
      </c>
      <c r="H307" s="97">
        <f>+H315+H308+H309+H314+H312+H316+H317+H318+H319+H320+H321+H322+H323</f>
        <v>31925274.219999999</v>
      </c>
      <c r="I307" s="28">
        <f t="shared" si="10"/>
        <v>0</v>
      </c>
      <c r="J307" s="29">
        <f t="shared" si="11"/>
        <v>12074725.780000001</v>
      </c>
      <c r="K307" s="49"/>
    </row>
    <row r="308" spans="1:11" s="50" customFormat="1" x14ac:dyDescent="0.25">
      <c r="A308" s="1">
        <v>223101</v>
      </c>
      <c r="B308" s="41"/>
      <c r="C308" s="42"/>
      <c r="D308" s="42"/>
      <c r="E308" s="96" t="s">
        <v>281</v>
      </c>
      <c r="F308" s="45"/>
      <c r="G308" s="98">
        <v>300000</v>
      </c>
      <c r="H308" s="34">
        <v>168976.44</v>
      </c>
      <c r="I308" s="28">
        <f t="shared" si="10"/>
        <v>0</v>
      </c>
      <c r="J308" s="29">
        <f t="shared" si="11"/>
        <v>131023.56</v>
      </c>
      <c r="K308" s="49"/>
    </row>
    <row r="309" spans="1:11" s="50" customFormat="1" x14ac:dyDescent="0.25">
      <c r="A309" s="1">
        <v>223105</v>
      </c>
      <c r="B309" s="41"/>
      <c r="C309" s="42"/>
      <c r="D309" s="42"/>
      <c r="E309" s="96" t="s">
        <v>282</v>
      </c>
      <c r="F309" s="45"/>
      <c r="G309" s="98">
        <v>37000000</v>
      </c>
      <c r="H309" s="34">
        <v>1483452.48</v>
      </c>
      <c r="I309" s="28">
        <f t="shared" si="10"/>
        <v>0</v>
      </c>
      <c r="J309" s="29">
        <f t="shared" si="11"/>
        <v>35516547.520000003</v>
      </c>
      <c r="K309" s="49"/>
    </row>
    <row r="310" spans="1:11" s="50" customFormat="1" hidden="1" x14ac:dyDescent="0.25">
      <c r="A310" s="1"/>
      <c r="B310" s="41"/>
      <c r="C310" s="42"/>
      <c r="D310" s="42"/>
      <c r="E310" s="96" t="s">
        <v>283</v>
      </c>
      <c r="F310" s="45"/>
      <c r="G310" s="98">
        <v>0</v>
      </c>
      <c r="H310" s="34"/>
      <c r="I310" s="28"/>
      <c r="J310" s="29"/>
      <c r="K310" s="49"/>
    </row>
    <row r="311" spans="1:11" s="50" customFormat="1" hidden="1" x14ac:dyDescent="0.25">
      <c r="A311" s="1"/>
      <c r="B311" s="41"/>
      <c r="C311" s="42"/>
      <c r="D311" s="42"/>
      <c r="E311" s="96" t="s">
        <v>284</v>
      </c>
      <c r="F311" s="45"/>
      <c r="G311" s="98">
        <v>0</v>
      </c>
      <c r="H311" s="34"/>
      <c r="I311" s="28"/>
      <c r="J311" s="29"/>
      <c r="K311" s="49"/>
    </row>
    <row r="312" spans="1:11" s="50" customFormat="1" x14ac:dyDescent="0.25">
      <c r="A312" s="1">
        <v>223106</v>
      </c>
      <c r="B312" s="41"/>
      <c r="C312" s="42"/>
      <c r="D312" s="42"/>
      <c r="E312" s="96" t="s">
        <v>285</v>
      </c>
      <c r="F312" s="45"/>
      <c r="G312" s="98">
        <v>1500000</v>
      </c>
      <c r="H312" s="34">
        <v>200039.09</v>
      </c>
      <c r="I312" s="28">
        <f t="shared" si="10"/>
        <v>0</v>
      </c>
      <c r="J312" s="29">
        <f t="shared" si="11"/>
        <v>1299960.9099999999</v>
      </c>
      <c r="K312" s="49"/>
    </row>
    <row r="313" spans="1:11" s="50" customFormat="1" hidden="1" x14ac:dyDescent="0.25">
      <c r="A313" s="1"/>
      <c r="B313" s="41"/>
      <c r="C313" s="42"/>
      <c r="D313" s="42"/>
      <c r="E313" s="96"/>
      <c r="F313" s="45"/>
      <c r="G313" s="98"/>
      <c r="H313" s="34"/>
      <c r="I313" s="28">
        <f t="shared" si="10"/>
        <v>0</v>
      </c>
      <c r="J313" s="29">
        <f t="shared" si="11"/>
        <v>0</v>
      </c>
      <c r="K313" s="49"/>
    </row>
    <row r="314" spans="1:11" s="50" customFormat="1" x14ac:dyDescent="0.25">
      <c r="A314" s="1">
        <v>223108</v>
      </c>
      <c r="B314" s="41"/>
      <c r="C314" s="42"/>
      <c r="D314" s="42"/>
      <c r="E314" s="96" t="s">
        <v>286</v>
      </c>
      <c r="F314" s="45"/>
      <c r="G314" s="98">
        <v>200000</v>
      </c>
      <c r="H314" s="34">
        <v>0</v>
      </c>
      <c r="I314" s="28">
        <f t="shared" si="10"/>
        <v>0</v>
      </c>
      <c r="J314" s="29">
        <f t="shared" si="11"/>
        <v>200000</v>
      </c>
      <c r="K314" s="49"/>
    </row>
    <row r="315" spans="1:11" s="50" customFormat="1" x14ac:dyDescent="0.25">
      <c r="A315" s="1">
        <v>223109</v>
      </c>
      <c r="B315" s="41"/>
      <c r="C315" s="42"/>
      <c r="D315" s="42"/>
      <c r="E315" s="96" t="s">
        <v>287</v>
      </c>
      <c r="F315" s="45"/>
      <c r="G315" s="98">
        <v>5000000</v>
      </c>
      <c r="H315" s="34">
        <v>0</v>
      </c>
      <c r="I315" s="28">
        <f t="shared" si="10"/>
        <v>0</v>
      </c>
      <c r="J315" s="29">
        <f t="shared" si="11"/>
        <v>5000000</v>
      </c>
      <c r="K315" s="49"/>
    </row>
    <row r="316" spans="1:11" s="50" customFormat="1" x14ac:dyDescent="0.25">
      <c r="A316" s="1">
        <v>223110</v>
      </c>
      <c r="B316" s="41"/>
      <c r="C316" s="42"/>
      <c r="D316" s="42"/>
      <c r="E316" s="96" t="s">
        <v>288</v>
      </c>
      <c r="F316" s="45"/>
      <c r="G316" s="98">
        <v>0</v>
      </c>
      <c r="H316" s="34">
        <v>4572718.29</v>
      </c>
      <c r="I316" s="28">
        <f t="shared" si="10"/>
        <v>-4572718.29</v>
      </c>
      <c r="J316" s="29">
        <f t="shared" si="11"/>
        <v>0</v>
      </c>
      <c r="K316" s="49"/>
    </row>
    <row r="317" spans="1:11" s="50" customFormat="1" x14ac:dyDescent="0.25">
      <c r="A317" s="1">
        <v>223111</v>
      </c>
      <c r="B317" s="41"/>
      <c r="C317" s="42"/>
      <c r="D317" s="42"/>
      <c r="E317" s="96" t="s">
        <v>289</v>
      </c>
      <c r="F317" s="45"/>
      <c r="G317" s="98">
        <v>6378109</v>
      </c>
      <c r="H317" s="34">
        <v>6383783.2800000003</v>
      </c>
      <c r="I317" s="28">
        <f t="shared" si="10"/>
        <v>-5674.2800000002608</v>
      </c>
      <c r="J317" s="29">
        <f t="shared" si="11"/>
        <v>0</v>
      </c>
      <c r="K317" s="49"/>
    </row>
    <row r="318" spans="1:11" s="50" customFormat="1" x14ac:dyDescent="0.25">
      <c r="A318" s="1">
        <v>223112</v>
      </c>
      <c r="B318" s="41"/>
      <c r="C318" s="42"/>
      <c r="D318" s="42"/>
      <c r="E318" s="96" t="s">
        <v>290</v>
      </c>
      <c r="F318" s="45"/>
      <c r="G318" s="98">
        <v>0</v>
      </c>
      <c r="H318" s="34">
        <v>100000</v>
      </c>
      <c r="I318" s="28">
        <f t="shared" si="10"/>
        <v>-100000</v>
      </c>
      <c r="J318" s="29">
        <f t="shared" si="11"/>
        <v>0</v>
      </c>
      <c r="K318" s="49"/>
    </row>
    <row r="319" spans="1:11" s="50" customFormat="1" x14ac:dyDescent="0.25">
      <c r="A319" s="1">
        <v>223113</v>
      </c>
      <c r="B319" s="41"/>
      <c r="C319" s="42"/>
      <c r="D319" s="42"/>
      <c r="E319" s="96" t="s">
        <v>291</v>
      </c>
      <c r="F319" s="45"/>
      <c r="G319" s="98">
        <v>0</v>
      </c>
      <c r="H319" s="34">
        <v>358464.18</v>
      </c>
      <c r="I319" s="28">
        <f t="shared" si="10"/>
        <v>-358464.18</v>
      </c>
      <c r="J319" s="29">
        <f t="shared" si="11"/>
        <v>0</v>
      </c>
      <c r="K319" s="49"/>
    </row>
    <row r="320" spans="1:11" s="50" customFormat="1" x14ac:dyDescent="0.25">
      <c r="A320" s="1">
        <v>22314</v>
      </c>
      <c r="B320" s="41"/>
      <c r="C320" s="42"/>
      <c r="D320" s="42"/>
      <c r="E320" s="96" t="s">
        <v>292</v>
      </c>
      <c r="F320" s="45"/>
      <c r="G320" s="98">
        <v>0</v>
      </c>
      <c r="H320" s="34">
        <v>1976885.83</v>
      </c>
      <c r="I320" s="28">
        <f t="shared" si="10"/>
        <v>-1976885.83</v>
      </c>
      <c r="J320" s="29">
        <f t="shared" si="11"/>
        <v>0</v>
      </c>
      <c r="K320" s="49"/>
    </row>
    <row r="321" spans="1:13" s="50" customFormat="1" x14ac:dyDescent="0.25">
      <c r="A321" s="1">
        <v>223115</v>
      </c>
      <c r="B321" s="41"/>
      <c r="C321" s="42"/>
      <c r="D321" s="42"/>
      <c r="E321" s="96" t="s">
        <v>293</v>
      </c>
      <c r="F321" s="45"/>
      <c r="G321" s="98">
        <v>0</v>
      </c>
      <c r="H321" s="34">
        <v>4883344.5</v>
      </c>
      <c r="I321" s="28">
        <f t="shared" si="10"/>
        <v>-4883344.5</v>
      </c>
      <c r="J321" s="29">
        <f t="shared" si="11"/>
        <v>0</v>
      </c>
      <c r="K321" s="49"/>
    </row>
    <row r="322" spans="1:13" s="50" customFormat="1" x14ac:dyDescent="0.25">
      <c r="A322" s="1">
        <v>223116</v>
      </c>
      <c r="B322" s="41"/>
      <c r="C322" s="42"/>
      <c r="D322" s="42"/>
      <c r="E322" s="96" t="s">
        <v>294</v>
      </c>
      <c r="F322" s="45"/>
      <c r="G322" s="98">
        <v>9500000</v>
      </c>
      <c r="H322" s="34">
        <v>2972786.65</v>
      </c>
      <c r="I322" s="28">
        <f t="shared" si="10"/>
        <v>0</v>
      </c>
      <c r="J322" s="29">
        <f t="shared" si="11"/>
        <v>6527213.3499999996</v>
      </c>
      <c r="K322" s="49"/>
    </row>
    <row r="323" spans="1:13" s="50" customFormat="1" x14ac:dyDescent="0.25">
      <c r="A323" s="1">
        <v>223117</v>
      </c>
      <c r="B323" s="41"/>
      <c r="C323" s="42"/>
      <c r="D323" s="42"/>
      <c r="E323" s="96" t="s">
        <v>295</v>
      </c>
      <c r="F323" s="45"/>
      <c r="G323" s="98">
        <v>0</v>
      </c>
      <c r="H323" s="34">
        <v>8824823.4800000004</v>
      </c>
      <c r="I323" s="28">
        <f t="shared" si="10"/>
        <v>-8824823.4800000004</v>
      </c>
      <c r="J323" s="29">
        <f t="shared" si="11"/>
        <v>0</v>
      </c>
      <c r="K323" s="49"/>
    </row>
    <row r="324" spans="1:13" s="53" customFormat="1" x14ac:dyDescent="0.25">
      <c r="A324" s="1">
        <v>6</v>
      </c>
      <c r="B324" s="41" t="s">
        <v>296</v>
      </c>
      <c r="C324" s="42"/>
      <c r="D324" s="42"/>
      <c r="E324" s="69"/>
      <c r="F324" s="45"/>
      <c r="G324" s="26">
        <f>+G325</f>
        <v>76246109</v>
      </c>
      <c r="H324" s="99">
        <f>+H325</f>
        <v>34507281.009999998</v>
      </c>
      <c r="I324" s="28">
        <f t="shared" si="10"/>
        <v>0</v>
      </c>
      <c r="J324" s="29">
        <f t="shared" si="11"/>
        <v>41738827.990000002</v>
      </c>
      <c r="K324" s="52"/>
    </row>
    <row r="325" spans="1:13" x14ac:dyDescent="0.25">
      <c r="A325" s="1">
        <v>61</v>
      </c>
      <c r="B325" s="41"/>
      <c r="C325" s="42"/>
      <c r="D325" s="42" t="s">
        <v>297</v>
      </c>
      <c r="E325" s="69"/>
      <c r="F325" s="45"/>
      <c r="G325" s="26">
        <f>+G326+G343</f>
        <v>76246109</v>
      </c>
      <c r="H325" s="99">
        <f>+H326+H343</f>
        <v>34507281.009999998</v>
      </c>
      <c r="I325" s="28">
        <f t="shared" si="10"/>
        <v>0</v>
      </c>
      <c r="J325" s="29">
        <f t="shared" si="11"/>
        <v>41738827.990000002</v>
      </c>
    </row>
    <row r="326" spans="1:13" s="101" customFormat="1" x14ac:dyDescent="0.25">
      <c r="A326" s="1">
        <v>611</v>
      </c>
      <c r="B326" s="41"/>
      <c r="C326" s="42"/>
      <c r="D326" s="42" t="s">
        <v>298</v>
      </c>
      <c r="E326" s="69"/>
      <c r="F326" s="45"/>
      <c r="G326" s="26">
        <f>+G329+G332+G333+G334+G335+G328</f>
        <v>7770000</v>
      </c>
      <c r="H326" s="99">
        <f>+H329+H332+H333+H334+H335+H328+H342</f>
        <v>2906034.04</v>
      </c>
      <c r="I326" s="28">
        <f t="shared" si="10"/>
        <v>0</v>
      </c>
      <c r="J326" s="29">
        <f t="shared" si="11"/>
        <v>4863965.96</v>
      </c>
      <c r="K326" s="100"/>
    </row>
    <row r="327" spans="1:13" s="101" customFormat="1" hidden="1" x14ac:dyDescent="0.25">
      <c r="A327" s="1"/>
      <c r="B327" s="41"/>
      <c r="C327" s="42"/>
      <c r="D327" s="42"/>
      <c r="E327" s="69" t="s">
        <v>299</v>
      </c>
      <c r="F327" s="45"/>
      <c r="G327" s="26"/>
      <c r="H327" s="34"/>
      <c r="I327" s="28">
        <f t="shared" si="10"/>
        <v>0</v>
      </c>
      <c r="J327" s="29">
        <f t="shared" si="11"/>
        <v>0</v>
      </c>
      <c r="K327" s="100"/>
    </row>
    <row r="328" spans="1:13" s="101" customFormat="1" x14ac:dyDescent="0.25">
      <c r="A328" s="1">
        <v>61112</v>
      </c>
      <c r="B328" s="41"/>
      <c r="C328" s="42"/>
      <c r="D328" s="42"/>
      <c r="E328" s="96" t="s">
        <v>300</v>
      </c>
      <c r="F328" s="45"/>
      <c r="G328" s="26">
        <v>5400000</v>
      </c>
      <c r="H328" s="34">
        <v>1154106</v>
      </c>
      <c r="I328" s="28">
        <f t="shared" si="10"/>
        <v>0</v>
      </c>
      <c r="J328" s="29">
        <f t="shared" si="11"/>
        <v>4245894</v>
      </c>
      <c r="K328" s="6"/>
      <c r="M328" s="63"/>
    </row>
    <row r="329" spans="1:13" s="101" customFormat="1" x14ac:dyDescent="0.25">
      <c r="A329" s="1">
        <v>61113</v>
      </c>
      <c r="B329" s="41"/>
      <c r="C329" s="42"/>
      <c r="D329" s="42"/>
      <c r="E329" s="96" t="s">
        <v>301</v>
      </c>
      <c r="F329" s="45"/>
      <c r="G329" s="26">
        <v>250000</v>
      </c>
      <c r="H329" s="34">
        <f>176347.92+31170</f>
        <v>207517.92</v>
      </c>
      <c r="I329" s="28">
        <f t="shared" si="10"/>
        <v>0</v>
      </c>
      <c r="J329" s="29">
        <f t="shared" si="11"/>
        <v>42482.079999999987</v>
      </c>
      <c r="K329" s="6"/>
      <c r="M329" s="63"/>
    </row>
    <row r="330" spans="1:13" s="101" customFormat="1" hidden="1" x14ac:dyDescent="0.25">
      <c r="A330" s="1"/>
      <c r="B330" s="41"/>
      <c r="C330" s="42"/>
      <c r="D330" s="42"/>
      <c r="E330" s="96"/>
      <c r="F330" s="45"/>
      <c r="G330" s="26"/>
      <c r="H330" s="34"/>
      <c r="I330" s="28">
        <f t="shared" si="10"/>
        <v>0</v>
      </c>
      <c r="J330" s="29">
        <f t="shared" si="11"/>
        <v>0</v>
      </c>
      <c r="K330" s="100"/>
    </row>
    <row r="331" spans="1:13" s="101" customFormat="1" hidden="1" x14ac:dyDescent="0.25">
      <c r="A331" s="1"/>
      <c r="B331" s="41"/>
      <c r="C331" s="42"/>
      <c r="D331" s="42"/>
      <c r="E331" s="96"/>
      <c r="F331" s="45"/>
      <c r="G331" s="26"/>
      <c r="H331" s="34"/>
      <c r="I331" s="28">
        <f t="shared" si="10"/>
        <v>0</v>
      </c>
      <c r="J331" s="29">
        <f t="shared" si="11"/>
        <v>0</v>
      </c>
      <c r="K331" s="100"/>
    </row>
    <row r="332" spans="1:13" s="101" customFormat="1" x14ac:dyDescent="0.25">
      <c r="A332" s="1">
        <v>61114</v>
      </c>
      <c r="B332" s="41"/>
      <c r="C332" s="42"/>
      <c r="D332" s="42"/>
      <c r="E332" s="96" t="s">
        <v>302</v>
      </c>
      <c r="F332" s="45"/>
      <c r="G332" s="26">
        <v>0</v>
      </c>
      <c r="H332" s="34">
        <v>0</v>
      </c>
      <c r="I332" s="28">
        <f t="shared" si="10"/>
        <v>0</v>
      </c>
      <c r="J332" s="29">
        <f t="shared" si="11"/>
        <v>0</v>
      </c>
      <c r="K332" s="100"/>
      <c r="L332" s="6"/>
    </row>
    <row r="333" spans="1:13" s="101" customFormat="1" x14ac:dyDescent="0.25">
      <c r="A333" s="1">
        <v>61115</v>
      </c>
      <c r="B333" s="41"/>
      <c r="C333" s="42"/>
      <c r="D333" s="42"/>
      <c r="E333" s="96" t="s">
        <v>303</v>
      </c>
      <c r="F333" s="45"/>
      <c r="G333" s="26">
        <v>150000</v>
      </c>
      <c r="H333" s="34">
        <v>813224</v>
      </c>
      <c r="I333" s="28">
        <f t="shared" si="10"/>
        <v>-663224</v>
      </c>
      <c r="J333" s="29">
        <f t="shared" si="11"/>
        <v>0</v>
      </c>
      <c r="K333" s="6"/>
    </row>
    <row r="334" spans="1:13" s="101" customFormat="1" x14ac:dyDescent="0.25">
      <c r="A334" s="1">
        <v>61116</v>
      </c>
      <c r="B334" s="41"/>
      <c r="C334" s="42"/>
      <c r="D334" s="42"/>
      <c r="E334" s="96" t="s">
        <v>304</v>
      </c>
      <c r="F334" s="45"/>
      <c r="G334" s="26">
        <v>170000</v>
      </c>
      <c r="H334" s="34">
        <v>362658.33</v>
      </c>
      <c r="I334" s="28">
        <f t="shared" si="10"/>
        <v>-192658.33000000002</v>
      </c>
      <c r="J334" s="29">
        <f t="shared" si="11"/>
        <v>0</v>
      </c>
      <c r="K334" s="6"/>
    </row>
    <row r="335" spans="1:13" s="101" customFormat="1" x14ac:dyDescent="0.25">
      <c r="A335" s="1">
        <v>61119</v>
      </c>
      <c r="B335" s="41"/>
      <c r="C335" s="42"/>
      <c r="D335" s="42"/>
      <c r="E335" s="96" t="s">
        <v>305</v>
      </c>
      <c r="F335" s="45"/>
      <c r="G335" s="26">
        <v>1800000</v>
      </c>
      <c r="H335" s="34">
        <v>368527.79</v>
      </c>
      <c r="I335" s="28">
        <f t="shared" si="10"/>
        <v>0</v>
      </c>
      <c r="J335" s="29">
        <f t="shared" si="11"/>
        <v>1431472.21</v>
      </c>
      <c r="K335" s="100"/>
      <c r="M335" s="63"/>
    </row>
    <row r="336" spans="1:13" s="101" customFormat="1" hidden="1" x14ac:dyDescent="0.25">
      <c r="A336" s="1"/>
      <c r="B336" s="41"/>
      <c r="C336" s="42"/>
      <c r="D336" s="42"/>
      <c r="E336" s="69" t="s">
        <v>306</v>
      </c>
      <c r="F336" s="45"/>
      <c r="G336" s="26"/>
      <c r="H336" s="34"/>
      <c r="I336" s="28">
        <f t="shared" si="10"/>
        <v>0</v>
      </c>
      <c r="J336" s="29">
        <f t="shared" si="11"/>
        <v>0</v>
      </c>
      <c r="K336" s="100"/>
    </row>
    <row r="337" spans="1:13" s="101" customFormat="1" hidden="1" x14ac:dyDescent="0.25">
      <c r="A337" s="1"/>
      <c r="B337" s="41"/>
      <c r="C337" s="42"/>
      <c r="D337" s="42"/>
      <c r="E337" s="69" t="s">
        <v>307</v>
      </c>
      <c r="F337" s="45"/>
      <c r="G337" s="26"/>
      <c r="H337" s="34"/>
      <c r="I337" s="28">
        <f t="shared" si="10"/>
        <v>0</v>
      </c>
      <c r="J337" s="29">
        <f t="shared" si="11"/>
        <v>0</v>
      </c>
      <c r="K337" s="100"/>
    </row>
    <row r="338" spans="1:13" s="101" customFormat="1" hidden="1" x14ac:dyDescent="0.25">
      <c r="A338" s="1"/>
      <c r="B338" s="41"/>
      <c r="C338" s="42"/>
      <c r="D338" s="42"/>
      <c r="E338" s="69" t="s">
        <v>308</v>
      </c>
      <c r="F338" s="45"/>
      <c r="G338" s="26"/>
      <c r="H338" s="34"/>
      <c r="I338" s="28">
        <f t="shared" si="10"/>
        <v>0</v>
      </c>
      <c r="J338" s="29">
        <f t="shared" si="11"/>
        <v>0</v>
      </c>
      <c r="K338" s="100"/>
    </row>
    <row r="339" spans="1:13" s="101" customFormat="1" hidden="1" x14ac:dyDescent="0.25">
      <c r="A339" s="1"/>
      <c r="B339" s="41"/>
      <c r="C339" s="42"/>
      <c r="D339" s="42"/>
      <c r="E339" s="69" t="s">
        <v>309</v>
      </c>
      <c r="F339" s="45"/>
      <c r="G339" s="26"/>
      <c r="H339" s="34"/>
      <c r="I339" s="28">
        <f t="shared" si="10"/>
        <v>0</v>
      </c>
      <c r="J339" s="29">
        <f t="shared" si="11"/>
        <v>0</v>
      </c>
      <c r="K339" s="100"/>
    </row>
    <row r="340" spans="1:13" s="101" customFormat="1" hidden="1" x14ac:dyDescent="0.25">
      <c r="A340" s="1"/>
      <c r="B340" s="41"/>
      <c r="C340" s="42"/>
      <c r="D340" s="42"/>
      <c r="E340" s="69" t="s">
        <v>310</v>
      </c>
      <c r="F340" s="45"/>
      <c r="G340" s="26"/>
      <c r="H340" s="34"/>
      <c r="I340" s="28">
        <f t="shared" si="10"/>
        <v>0</v>
      </c>
      <c r="J340" s="29">
        <f t="shared" si="11"/>
        <v>0</v>
      </c>
      <c r="K340" s="100"/>
    </row>
    <row r="341" spans="1:13" s="101" customFormat="1" hidden="1" x14ac:dyDescent="0.25">
      <c r="A341" s="1"/>
      <c r="B341" s="41"/>
      <c r="C341" s="42"/>
      <c r="D341" s="42"/>
      <c r="E341" s="69" t="s">
        <v>311</v>
      </c>
      <c r="F341" s="45"/>
      <c r="G341" s="26"/>
      <c r="H341" s="34"/>
      <c r="I341" s="28">
        <f t="shared" si="10"/>
        <v>0</v>
      </c>
      <c r="J341" s="29">
        <f t="shared" si="11"/>
        <v>0</v>
      </c>
      <c r="K341" s="100"/>
    </row>
    <row r="342" spans="1:13" s="101" customFormat="1" x14ac:dyDescent="0.25">
      <c r="A342" s="1">
        <v>61120</v>
      </c>
      <c r="B342" s="41"/>
      <c r="C342" s="42"/>
      <c r="D342" s="42"/>
      <c r="E342" s="96" t="s">
        <v>312</v>
      </c>
      <c r="F342" s="45"/>
      <c r="G342" s="26">
        <v>0</v>
      </c>
      <c r="H342" s="34">
        <v>0</v>
      </c>
      <c r="I342" s="28">
        <f t="shared" ref="I342:I407" si="13">IF(G342&gt;H342,0,G342-H342)</f>
        <v>0</v>
      </c>
      <c r="J342" s="29">
        <f t="shared" ref="J342:J407" si="14">IF(G342&lt;H342,0,G342-H342)</f>
        <v>0</v>
      </c>
      <c r="K342" s="100"/>
      <c r="L342" s="6"/>
    </row>
    <row r="343" spans="1:13" s="50" customFormat="1" x14ac:dyDescent="0.25">
      <c r="A343" s="1">
        <v>612</v>
      </c>
      <c r="B343" s="41"/>
      <c r="C343" s="42"/>
      <c r="D343" s="42" t="s">
        <v>313</v>
      </c>
      <c r="E343" s="69"/>
      <c r="F343" s="45"/>
      <c r="G343" s="26">
        <f>SUM(G344:G399)</f>
        <v>68476109</v>
      </c>
      <c r="H343" s="99">
        <f>SUM(H344:H399)</f>
        <v>31601246.969999999</v>
      </c>
      <c r="I343" s="28">
        <f t="shared" si="13"/>
        <v>0</v>
      </c>
      <c r="J343" s="29">
        <f t="shared" si="14"/>
        <v>36874862.030000001</v>
      </c>
      <c r="K343" s="49"/>
    </row>
    <row r="344" spans="1:13" s="50" customFormat="1" x14ac:dyDescent="0.25">
      <c r="A344" s="1">
        <v>6125</v>
      </c>
      <c r="B344" s="41"/>
      <c r="C344" s="42"/>
      <c r="D344" s="42"/>
      <c r="E344" s="96" t="s">
        <v>314</v>
      </c>
      <c r="F344" s="45"/>
      <c r="G344" s="26">
        <v>300000</v>
      </c>
      <c r="H344" s="34">
        <v>463966.74</v>
      </c>
      <c r="I344" s="28">
        <f t="shared" si="13"/>
        <v>-163966.74</v>
      </c>
      <c r="J344" s="29">
        <f t="shared" si="14"/>
        <v>0</v>
      </c>
      <c r="K344" s="6"/>
      <c r="M344" s="63"/>
    </row>
    <row r="345" spans="1:13" s="50" customFormat="1" x14ac:dyDescent="0.25">
      <c r="A345" s="1">
        <v>6126</v>
      </c>
      <c r="B345" s="41"/>
      <c r="C345" s="42"/>
      <c r="D345" s="42"/>
      <c r="E345" s="96" t="s">
        <v>315</v>
      </c>
      <c r="F345" s="45"/>
      <c r="G345" s="26">
        <v>0</v>
      </c>
      <c r="H345" s="34">
        <v>937111.37</v>
      </c>
      <c r="I345" s="28">
        <f t="shared" si="13"/>
        <v>-937111.37</v>
      </c>
      <c r="J345" s="29">
        <f t="shared" si="14"/>
        <v>0</v>
      </c>
      <c r="K345" s="49"/>
      <c r="L345" s="49"/>
      <c r="M345" s="63"/>
    </row>
    <row r="346" spans="1:13" s="50" customFormat="1" x14ac:dyDescent="0.25">
      <c r="A346" s="1">
        <v>6129</v>
      </c>
      <c r="B346" s="41"/>
      <c r="C346" s="42"/>
      <c r="D346" s="42"/>
      <c r="E346" s="96" t="s">
        <v>316</v>
      </c>
      <c r="F346" s="45"/>
      <c r="G346" s="26">
        <v>200000</v>
      </c>
      <c r="H346" s="34">
        <v>194956.98</v>
      </c>
      <c r="I346" s="28">
        <f t="shared" si="13"/>
        <v>0</v>
      </c>
      <c r="J346" s="29">
        <f t="shared" si="14"/>
        <v>5043.0199999999895</v>
      </c>
      <c r="K346" s="6"/>
      <c r="M346" s="63"/>
    </row>
    <row r="347" spans="1:13" s="50" customFormat="1" x14ac:dyDescent="0.25">
      <c r="A347" s="1">
        <v>6132</v>
      </c>
      <c r="B347" s="41"/>
      <c r="C347" s="42"/>
      <c r="D347" s="42"/>
      <c r="E347" s="96" t="s">
        <v>317</v>
      </c>
      <c r="F347" s="45"/>
      <c r="G347" s="26">
        <v>0</v>
      </c>
      <c r="H347" s="34">
        <v>2500</v>
      </c>
      <c r="I347" s="28">
        <f t="shared" si="13"/>
        <v>-2500</v>
      </c>
      <c r="J347" s="29">
        <f t="shared" si="14"/>
        <v>0</v>
      </c>
      <c r="K347" s="6"/>
      <c r="L347" s="49"/>
      <c r="M347" s="63"/>
    </row>
    <row r="348" spans="1:13" s="50" customFormat="1" x14ac:dyDescent="0.25">
      <c r="A348" s="1">
        <v>6134</v>
      </c>
      <c r="B348" s="41"/>
      <c r="C348" s="42"/>
      <c r="D348" s="42"/>
      <c r="E348" s="96" t="s">
        <v>318</v>
      </c>
      <c r="F348" s="45"/>
      <c r="G348" s="26">
        <v>0</v>
      </c>
      <c r="H348" s="34">
        <v>19860</v>
      </c>
      <c r="I348" s="28">
        <f t="shared" si="13"/>
        <v>-19860</v>
      </c>
      <c r="J348" s="29">
        <f t="shared" si="14"/>
        <v>0</v>
      </c>
      <c r="K348" s="6"/>
      <c r="L348" s="49"/>
      <c r="M348" s="63"/>
    </row>
    <row r="349" spans="1:13" s="50" customFormat="1" x14ac:dyDescent="0.25">
      <c r="A349" s="1">
        <v>6135</v>
      </c>
      <c r="B349" s="41"/>
      <c r="C349" s="42"/>
      <c r="D349" s="42"/>
      <c r="E349" s="96" t="s">
        <v>319</v>
      </c>
      <c r="F349" s="45"/>
      <c r="G349" s="26">
        <v>50000</v>
      </c>
      <c r="H349" s="34">
        <v>35000</v>
      </c>
      <c r="I349" s="28">
        <f t="shared" si="13"/>
        <v>0</v>
      </c>
      <c r="J349" s="29">
        <f t="shared" si="14"/>
        <v>15000</v>
      </c>
      <c r="K349" s="6"/>
      <c r="M349" s="63"/>
    </row>
    <row r="350" spans="1:13" s="50" customFormat="1" x14ac:dyDescent="0.25">
      <c r="A350" s="1">
        <v>6136</v>
      </c>
      <c r="B350" s="41"/>
      <c r="C350" s="42"/>
      <c r="D350" s="42"/>
      <c r="E350" s="96" t="s">
        <v>320</v>
      </c>
      <c r="F350" s="45"/>
      <c r="G350" s="26">
        <v>0</v>
      </c>
      <c r="H350" s="34">
        <v>88722.3</v>
      </c>
      <c r="I350" s="28">
        <f t="shared" si="13"/>
        <v>-88722.3</v>
      </c>
      <c r="J350" s="29">
        <f t="shared" si="14"/>
        <v>0</v>
      </c>
      <c r="K350" s="6"/>
      <c r="L350" s="49"/>
      <c r="M350" s="63"/>
    </row>
    <row r="351" spans="1:13" s="50" customFormat="1" x14ac:dyDescent="0.25">
      <c r="A351" s="1">
        <v>6138</v>
      </c>
      <c r="B351" s="41"/>
      <c r="C351" s="42"/>
      <c r="D351" s="42"/>
      <c r="E351" s="96" t="s">
        <v>321</v>
      </c>
      <c r="F351" s="45"/>
      <c r="G351" s="65">
        <v>0</v>
      </c>
      <c r="H351" s="34">
        <v>265903.90000000002</v>
      </c>
      <c r="I351" s="28">
        <f t="shared" si="13"/>
        <v>-265903.90000000002</v>
      </c>
      <c r="J351" s="29">
        <f t="shared" si="14"/>
        <v>0</v>
      </c>
      <c r="K351" s="49"/>
      <c r="L351" s="49"/>
      <c r="M351" s="63"/>
    </row>
    <row r="352" spans="1:13" s="50" customFormat="1" x14ac:dyDescent="0.25">
      <c r="A352" s="1">
        <v>6139</v>
      </c>
      <c r="B352" s="41"/>
      <c r="C352" s="42"/>
      <c r="D352" s="42"/>
      <c r="E352" s="96" t="s">
        <v>50</v>
      </c>
      <c r="F352" s="45"/>
      <c r="G352" s="65">
        <v>0</v>
      </c>
      <c r="H352" s="34">
        <v>362965.2</v>
      </c>
      <c r="I352" s="28">
        <f t="shared" si="13"/>
        <v>-362965.2</v>
      </c>
      <c r="J352" s="29">
        <f t="shared" si="14"/>
        <v>0</v>
      </c>
      <c r="K352" s="49"/>
      <c r="L352" s="49"/>
      <c r="M352" s="63"/>
    </row>
    <row r="353" spans="1:13" s="50" customFormat="1" x14ac:dyDescent="0.25">
      <c r="A353" s="1">
        <v>6140</v>
      </c>
      <c r="B353" s="41"/>
      <c r="C353" s="42"/>
      <c r="D353" s="42"/>
      <c r="E353" s="96" t="s">
        <v>322</v>
      </c>
      <c r="F353" s="45"/>
      <c r="G353" s="65">
        <v>200000</v>
      </c>
      <c r="H353" s="34">
        <v>0</v>
      </c>
      <c r="I353" s="28">
        <f t="shared" si="13"/>
        <v>0</v>
      </c>
      <c r="J353" s="29">
        <f t="shared" si="14"/>
        <v>200000</v>
      </c>
      <c r="K353" s="49"/>
      <c r="M353" s="63"/>
    </row>
    <row r="354" spans="1:13" s="50" customFormat="1" x14ac:dyDescent="0.25">
      <c r="A354" s="1">
        <v>6142</v>
      </c>
      <c r="B354" s="41"/>
      <c r="C354" s="42"/>
      <c r="D354" s="42"/>
      <c r="E354" s="96" t="s">
        <v>323</v>
      </c>
      <c r="F354" s="73"/>
      <c r="G354" s="26">
        <v>1500000</v>
      </c>
      <c r="H354" s="34">
        <v>0</v>
      </c>
      <c r="I354" s="28">
        <f t="shared" si="13"/>
        <v>0</v>
      </c>
      <c r="J354" s="29">
        <f t="shared" si="14"/>
        <v>1500000</v>
      </c>
      <c r="K354" s="49"/>
      <c r="M354" s="63"/>
    </row>
    <row r="355" spans="1:13" s="50" customFormat="1" x14ac:dyDescent="0.25">
      <c r="A355" s="1">
        <v>6144</v>
      </c>
      <c r="B355" s="41"/>
      <c r="C355" s="42"/>
      <c r="D355" s="42"/>
      <c r="E355" s="96" t="s">
        <v>324</v>
      </c>
      <c r="F355" s="45"/>
      <c r="G355" s="26">
        <v>200000</v>
      </c>
      <c r="H355" s="34">
        <v>215396.04</v>
      </c>
      <c r="I355" s="28">
        <f t="shared" si="13"/>
        <v>-15396.040000000008</v>
      </c>
      <c r="J355" s="29">
        <f t="shared" si="14"/>
        <v>0</v>
      </c>
      <c r="K355" s="6"/>
      <c r="M355" s="63"/>
    </row>
    <row r="356" spans="1:13" s="50" customFormat="1" x14ac:dyDescent="0.25">
      <c r="A356" s="1">
        <v>6145</v>
      </c>
      <c r="B356" s="41"/>
      <c r="C356" s="42"/>
      <c r="D356" s="42"/>
      <c r="E356" s="96" t="s">
        <v>325</v>
      </c>
      <c r="F356" s="45"/>
      <c r="G356" s="26">
        <v>0</v>
      </c>
      <c r="H356" s="34">
        <v>110788</v>
      </c>
      <c r="I356" s="28">
        <f t="shared" si="13"/>
        <v>-110788</v>
      </c>
      <c r="J356" s="29">
        <f t="shared" si="14"/>
        <v>0</v>
      </c>
      <c r="K356" s="49"/>
      <c r="L356" s="49"/>
      <c r="M356" s="63"/>
    </row>
    <row r="357" spans="1:13" s="50" customFormat="1" x14ac:dyDescent="0.25">
      <c r="A357" s="1">
        <v>6146</v>
      </c>
      <c r="B357" s="41"/>
      <c r="C357" s="42"/>
      <c r="D357" s="42"/>
      <c r="E357" s="96" t="s">
        <v>326</v>
      </c>
      <c r="F357" s="45"/>
      <c r="G357" s="26">
        <v>1000000</v>
      </c>
      <c r="H357" s="34">
        <v>0</v>
      </c>
      <c r="I357" s="28">
        <f t="shared" si="13"/>
        <v>0</v>
      </c>
      <c r="J357" s="29">
        <f t="shared" si="14"/>
        <v>1000000</v>
      </c>
      <c r="K357" s="49"/>
      <c r="M357" s="63"/>
    </row>
    <row r="358" spans="1:13" s="50" customFormat="1" x14ac:dyDescent="0.25">
      <c r="A358" s="1">
        <v>6151</v>
      </c>
      <c r="B358" s="41"/>
      <c r="C358" s="42"/>
      <c r="D358" s="42"/>
      <c r="E358" s="96" t="s">
        <v>327</v>
      </c>
      <c r="F358" s="45"/>
      <c r="G358" s="26">
        <v>500000</v>
      </c>
      <c r="H358" s="34">
        <v>0</v>
      </c>
      <c r="I358" s="28">
        <f t="shared" si="13"/>
        <v>0</v>
      </c>
      <c r="J358" s="29">
        <f t="shared" si="14"/>
        <v>500000</v>
      </c>
      <c r="K358" s="49"/>
      <c r="M358" s="63"/>
    </row>
    <row r="359" spans="1:13" s="50" customFormat="1" x14ac:dyDescent="0.25">
      <c r="A359" s="1">
        <v>6159</v>
      </c>
      <c r="B359" s="41"/>
      <c r="C359" s="42"/>
      <c r="D359" s="42"/>
      <c r="E359" s="96" t="s">
        <v>328</v>
      </c>
      <c r="F359" s="45"/>
      <c r="G359" s="26">
        <v>0</v>
      </c>
      <c r="H359" s="34">
        <v>3965</v>
      </c>
      <c r="I359" s="28">
        <f t="shared" si="13"/>
        <v>-3965</v>
      </c>
      <c r="J359" s="29">
        <f t="shared" si="14"/>
        <v>0</v>
      </c>
      <c r="K359" s="49"/>
      <c r="L359" s="49"/>
      <c r="M359" s="63"/>
    </row>
    <row r="360" spans="1:13" s="50" customFormat="1" x14ac:dyDescent="0.25">
      <c r="A360" s="1">
        <v>6160</v>
      </c>
      <c r="B360" s="41"/>
      <c r="C360" s="42"/>
      <c r="D360" s="42"/>
      <c r="E360" s="96" t="s">
        <v>329</v>
      </c>
      <c r="F360" s="45"/>
      <c r="G360" s="26">
        <v>1000000</v>
      </c>
      <c r="H360" s="34">
        <v>445990</v>
      </c>
      <c r="I360" s="28">
        <f t="shared" si="13"/>
        <v>0</v>
      </c>
      <c r="J360" s="29">
        <f t="shared" si="14"/>
        <v>554010</v>
      </c>
      <c r="K360" s="49"/>
      <c r="M360" s="63"/>
    </row>
    <row r="361" spans="1:13" s="50" customFormat="1" x14ac:dyDescent="0.25">
      <c r="A361" s="1">
        <v>6161</v>
      </c>
      <c r="B361" s="41"/>
      <c r="C361" s="42"/>
      <c r="D361" s="42"/>
      <c r="E361" s="96" t="s">
        <v>330</v>
      </c>
      <c r="F361" s="45"/>
      <c r="G361" s="26">
        <v>500000</v>
      </c>
      <c r="H361" s="34">
        <v>130295</v>
      </c>
      <c r="I361" s="28">
        <f t="shared" si="13"/>
        <v>0</v>
      </c>
      <c r="J361" s="29">
        <f t="shared" si="14"/>
        <v>369705</v>
      </c>
      <c r="K361" s="49"/>
      <c r="M361" s="63"/>
    </row>
    <row r="362" spans="1:13" s="50" customFormat="1" x14ac:dyDescent="0.25">
      <c r="A362" s="1">
        <v>6162</v>
      </c>
      <c r="B362" s="41"/>
      <c r="C362" s="42"/>
      <c r="D362" s="42"/>
      <c r="E362" s="96" t="s">
        <v>331</v>
      </c>
      <c r="F362" s="45"/>
      <c r="G362" s="26">
        <v>1600000</v>
      </c>
      <c r="H362" s="34">
        <v>37700</v>
      </c>
      <c r="I362" s="28">
        <f t="shared" si="13"/>
        <v>0</v>
      </c>
      <c r="J362" s="29">
        <f t="shared" si="14"/>
        <v>1562300</v>
      </c>
      <c r="K362" s="49"/>
      <c r="M362" s="63"/>
    </row>
    <row r="363" spans="1:13" s="50" customFormat="1" x14ac:dyDescent="0.25">
      <c r="A363" s="1">
        <v>6163</v>
      </c>
      <c r="B363" s="41"/>
      <c r="C363" s="42"/>
      <c r="D363" s="42"/>
      <c r="E363" s="96" t="s">
        <v>332</v>
      </c>
      <c r="F363" s="45"/>
      <c r="G363" s="26">
        <v>0</v>
      </c>
      <c r="H363" s="34">
        <v>12560.76</v>
      </c>
      <c r="I363" s="28">
        <f t="shared" si="13"/>
        <v>-12560.76</v>
      </c>
      <c r="J363" s="29">
        <f t="shared" si="14"/>
        <v>0</v>
      </c>
      <c r="K363" s="49"/>
      <c r="L363" s="49"/>
      <c r="M363" s="63"/>
    </row>
    <row r="364" spans="1:13" s="50" customFormat="1" x14ac:dyDescent="0.25">
      <c r="A364" s="1">
        <v>6164</v>
      </c>
      <c r="B364" s="41"/>
      <c r="C364" s="42"/>
      <c r="D364" s="42"/>
      <c r="E364" s="96" t="s">
        <v>333</v>
      </c>
      <c r="F364" s="45"/>
      <c r="G364" s="26">
        <v>2000000</v>
      </c>
      <c r="H364" s="34">
        <v>149259.5</v>
      </c>
      <c r="I364" s="28">
        <f t="shared" si="13"/>
        <v>0</v>
      </c>
      <c r="J364" s="29">
        <f t="shared" si="14"/>
        <v>1850740.5</v>
      </c>
      <c r="K364" s="49"/>
      <c r="M364" s="63"/>
    </row>
    <row r="365" spans="1:13" s="50" customFormat="1" x14ac:dyDescent="0.25">
      <c r="A365" s="1">
        <v>6165</v>
      </c>
      <c r="B365" s="41"/>
      <c r="C365" s="42"/>
      <c r="D365" s="42"/>
      <c r="E365" s="96" t="s">
        <v>334</v>
      </c>
      <c r="F365" s="45"/>
      <c r="G365" s="26">
        <v>1500000</v>
      </c>
      <c r="H365" s="34">
        <v>0</v>
      </c>
      <c r="I365" s="28">
        <f t="shared" si="13"/>
        <v>0</v>
      </c>
      <c r="J365" s="29">
        <f t="shared" si="14"/>
        <v>1500000</v>
      </c>
      <c r="K365" s="49"/>
      <c r="M365" s="63"/>
    </row>
    <row r="366" spans="1:13" s="50" customFormat="1" x14ac:dyDescent="0.25">
      <c r="A366" s="1">
        <v>6166</v>
      </c>
      <c r="B366" s="41"/>
      <c r="C366" s="42"/>
      <c r="D366" s="42"/>
      <c r="E366" s="96" t="s">
        <v>335</v>
      </c>
      <c r="F366" s="45"/>
      <c r="G366" s="26">
        <v>350000</v>
      </c>
      <c r="H366" s="34">
        <v>132000</v>
      </c>
      <c r="I366" s="28">
        <f t="shared" si="13"/>
        <v>0</v>
      </c>
      <c r="J366" s="29">
        <f t="shared" si="14"/>
        <v>218000</v>
      </c>
      <c r="K366" s="49"/>
      <c r="M366" s="63"/>
    </row>
    <row r="367" spans="1:13" s="50" customFormat="1" x14ac:dyDescent="0.25">
      <c r="A367" s="1">
        <v>6167</v>
      </c>
      <c r="B367" s="41"/>
      <c r="C367" s="42"/>
      <c r="D367" s="42"/>
      <c r="E367" s="96" t="s">
        <v>336</v>
      </c>
      <c r="F367" s="45"/>
      <c r="G367" s="26">
        <v>7000000</v>
      </c>
      <c r="H367" s="34">
        <v>0</v>
      </c>
      <c r="I367" s="28">
        <f t="shared" si="13"/>
        <v>0</v>
      </c>
      <c r="J367" s="29">
        <f t="shared" si="14"/>
        <v>7000000</v>
      </c>
      <c r="K367" s="49"/>
      <c r="M367" s="63"/>
    </row>
    <row r="368" spans="1:13" s="50" customFormat="1" x14ac:dyDescent="0.25">
      <c r="A368" s="1">
        <v>6168</v>
      </c>
      <c r="B368" s="41"/>
      <c r="C368" s="42"/>
      <c r="D368" s="42"/>
      <c r="E368" s="96" t="s">
        <v>337</v>
      </c>
      <c r="F368" s="45"/>
      <c r="G368" s="26">
        <v>3000000</v>
      </c>
      <c r="H368" s="34">
        <v>0</v>
      </c>
      <c r="I368" s="28">
        <f t="shared" si="13"/>
        <v>0</v>
      </c>
      <c r="J368" s="29">
        <f t="shared" si="14"/>
        <v>3000000</v>
      </c>
      <c r="K368" s="49"/>
      <c r="M368" s="63"/>
    </row>
    <row r="369" spans="1:13" s="50" customFormat="1" x14ac:dyDescent="0.25">
      <c r="A369" s="1">
        <v>6169</v>
      </c>
      <c r="B369" s="41"/>
      <c r="C369" s="42"/>
      <c r="D369" s="42"/>
      <c r="E369" s="96" t="s">
        <v>338</v>
      </c>
      <c r="F369" s="45"/>
      <c r="G369" s="26">
        <v>5000000</v>
      </c>
      <c r="H369" s="34">
        <v>0</v>
      </c>
      <c r="I369" s="28">
        <f t="shared" si="13"/>
        <v>0</v>
      </c>
      <c r="J369" s="29">
        <f t="shared" si="14"/>
        <v>5000000</v>
      </c>
      <c r="K369" s="49"/>
      <c r="M369" s="63"/>
    </row>
    <row r="370" spans="1:13" s="50" customFormat="1" x14ac:dyDescent="0.25">
      <c r="A370" s="1">
        <v>6170</v>
      </c>
      <c r="B370" s="41"/>
      <c r="C370" s="42"/>
      <c r="D370" s="42"/>
      <c r="E370" s="96" t="s">
        <v>339</v>
      </c>
      <c r="F370" s="45"/>
      <c r="G370" s="26">
        <v>600000</v>
      </c>
      <c r="H370" s="34">
        <v>0</v>
      </c>
      <c r="I370" s="28">
        <f t="shared" si="13"/>
        <v>0</v>
      </c>
      <c r="J370" s="29">
        <f t="shared" si="14"/>
        <v>600000</v>
      </c>
      <c r="K370" s="49"/>
      <c r="M370" s="63"/>
    </row>
    <row r="371" spans="1:13" s="50" customFormat="1" x14ac:dyDescent="0.25">
      <c r="A371" s="1">
        <v>6171</v>
      </c>
      <c r="B371" s="41"/>
      <c r="C371" s="42"/>
      <c r="D371" s="42"/>
      <c r="E371" s="96" t="s">
        <v>340</v>
      </c>
      <c r="F371" s="45"/>
      <c r="G371" s="26">
        <v>1700000</v>
      </c>
      <c r="H371" s="34">
        <v>140000</v>
      </c>
      <c r="I371" s="28">
        <f t="shared" si="13"/>
        <v>0</v>
      </c>
      <c r="J371" s="29">
        <f t="shared" si="14"/>
        <v>1560000</v>
      </c>
      <c r="K371" s="49"/>
      <c r="M371" s="63"/>
    </row>
    <row r="372" spans="1:13" s="50" customFormat="1" x14ac:dyDescent="0.25">
      <c r="A372" s="1">
        <v>6172</v>
      </c>
      <c r="B372" s="41"/>
      <c r="C372" s="42"/>
      <c r="D372" s="42"/>
      <c r="E372" s="96" t="s">
        <v>341</v>
      </c>
      <c r="F372" s="45"/>
      <c r="G372" s="26">
        <v>300000</v>
      </c>
      <c r="H372" s="34">
        <v>0</v>
      </c>
      <c r="I372" s="28">
        <f t="shared" si="13"/>
        <v>0</v>
      </c>
      <c r="J372" s="29">
        <f t="shared" si="14"/>
        <v>300000</v>
      </c>
      <c r="K372" s="49"/>
      <c r="M372" s="63"/>
    </row>
    <row r="373" spans="1:13" s="50" customFormat="1" x14ac:dyDescent="0.25">
      <c r="A373" s="1">
        <v>6173</v>
      </c>
      <c r="B373" s="41"/>
      <c r="C373" s="42"/>
      <c r="D373" s="42"/>
      <c r="E373" s="96" t="s">
        <v>342</v>
      </c>
      <c r="F373" s="45"/>
      <c r="G373" s="26">
        <v>1500000</v>
      </c>
      <c r="H373" s="34">
        <v>0</v>
      </c>
      <c r="I373" s="28">
        <f t="shared" si="13"/>
        <v>0</v>
      </c>
      <c r="J373" s="29">
        <f t="shared" si="14"/>
        <v>1500000</v>
      </c>
      <c r="K373" s="49"/>
      <c r="M373" s="63"/>
    </row>
    <row r="374" spans="1:13" s="50" customFormat="1" x14ac:dyDescent="0.25">
      <c r="A374" s="1">
        <v>6174</v>
      </c>
      <c r="B374" s="41"/>
      <c r="C374" s="42"/>
      <c r="D374" s="42"/>
      <c r="E374" s="96" t="s">
        <v>343</v>
      </c>
      <c r="F374" s="45"/>
      <c r="G374" s="26">
        <v>3000000</v>
      </c>
      <c r="H374" s="34">
        <v>0</v>
      </c>
      <c r="I374" s="28">
        <f t="shared" si="13"/>
        <v>0</v>
      </c>
      <c r="J374" s="29">
        <f t="shared" si="14"/>
        <v>3000000</v>
      </c>
      <c r="K374" s="49"/>
      <c r="M374" s="63"/>
    </row>
    <row r="375" spans="1:13" s="50" customFormat="1" x14ac:dyDescent="0.25">
      <c r="A375" s="1">
        <v>6175</v>
      </c>
      <c r="B375" s="41"/>
      <c r="C375" s="42"/>
      <c r="D375" s="42"/>
      <c r="E375" s="96" t="s">
        <v>344</v>
      </c>
      <c r="F375" s="45"/>
      <c r="G375" s="26">
        <v>198000</v>
      </c>
      <c r="H375" s="34">
        <v>0</v>
      </c>
      <c r="I375" s="28">
        <f t="shared" si="13"/>
        <v>0</v>
      </c>
      <c r="J375" s="29">
        <f t="shared" si="14"/>
        <v>198000</v>
      </c>
      <c r="K375" s="49"/>
      <c r="M375" s="63"/>
    </row>
    <row r="376" spans="1:13" s="50" customFormat="1" x14ac:dyDescent="0.25">
      <c r="A376" s="1">
        <f>+A375+1</f>
        <v>6176</v>
      </c>
      <c r="B376" s="41"/>
      <c r="C376" s="42"/>
      <c r="D376" s="42"/>
      <c r="E376" s="96" t="s">
        <v>345</v>
      </c>
      <c r="F376" s="73"/>
      <c r="G376" s="26">
        <v>1500000</v>
      </c>
      <c r="H376" s="34">
        <v>1070276.22</v>
      </c>
      <c r="I376" s="28">
        <f t="shared" si="13"/>
        <v>0</v>
      </c>
      <c r="J376" s="29">
        <f t="shared" si="14"/>
        <v>429723.78</v>
      </c>
      <c r="K376" s="49"/>
      <c r="M376" s="63"/>
    </row>
    <row r="377" spans="1:13" s="50" customFormat="1" x14ac:dyDescent="0.25">
      <c r="A377" s="1">
        <f>+A376+1</f>
        <v>6177</v>
      </c>
      <c r="B377" s="41"/>
      <c r="C377" s="42"/>
      <c r="D377" s="42"/>
      <c r="E377" s="96" t="s">
        <v>346</v>
      </c>
      <c r="F377" s="73"/>
      <c r="G377" s="26">
        <v>3000000</v>
      </c>
      <c r="H377" s="34">
        <v>0</v>
      </c>
      <c r="I377" s="28">
        <f t="shared" si="13"/>
        <v>0</v>
      </c>
      <c r="J377" s="29">
        <f t="shared" si="14"/>
        <v>3000000</v>
      </c>
      <c r="K377" s="49"/>
      <c r="M377" s="63"/>
    </row>
    <row r="378" spans="1:13" s="50" customFormat="1" x14ac:dyDescent="0.25">
      <c r="A378" s="1">
        <f t="shared" ref="A378:A382" si="15">+A377+1</f>
        <v>6178</v>
      </c>
      <c r="B378" s="41"/>
      <c r="C378" s="42"/>
      <c r="D378" s="42"/>
      <c r="E378" s="96" t="s">
        <v>347</v>
      </c>
      <c r="F378" s="73"/>
      <c r="G378" s="26">
        <v>2500000</v>
      </c>
      <c r="H378" s="34">
        <v>0</v>
      </c>
      <c r="I378" s="28">
        <f t="shared" si="13"/>
        <v>0</v>
      </c>
      <c r="J378" s="29">
        <f t="shared" si="14"/>
        <v>2500000</v>
      </c>
      <c r="K378" s="49"/>
      <c r="M378" s="63"/>
    </row>
    <row r="379" spans="1:13" s="50" customFormat="1" x14ac:dyDescent="0.25">
      <c r="A379" s="1">
        <f t="shared" si="15"/>
        <v>6179</v>
      </c>
      <c r="B379" s="41"/>
      <c r="C379" s="42"/>
      <c r="D379" s="42"/>
      <c r="E379" s="96" t="s">
        <v>348</v>
      </c>
      <c r="F379" s="73"/>
      <c r="G379" s="26">
        <v>700000</v>
      </c>
      <c r="H379" s="34">
        <v>0</v>
      </c>
      <c r="I379" s="28">
        <f t="shared" si="13"/>
        <v>0</v>
      </c>
      <c r="J379" s="29">
        <f t="shared" si="14"/>
        <v>700000</v>
      </c>
      <c r="K379" s="49"/>
      <c r="M379" s="63"/>
    </row>
    <row r="380" spans="1:13" s="50" customFormat="1" x14ac:dyDescent="0.25">
      <c r="A380" s="1">
        <f t="shared" si="15"/>
        <v>6180</v>
      </c>
      <c r="B380" s="41"/>
      <c r="C380" s="42"/>
      <c r="D380" s="42"/>
      <c r="E380" s="96" t="s">
        <v>349</v>
      </c>
      <c r="F380" s="73"/>
      <c r="G380" s="26">
        <v>200000</v>
      </c>
      <c r="H380" s="34">
        <v>0</v>
      </c>
      <c r="I380" s="28">
        <f t="shared" si="13"/>
        <v>0</v>
      </c>
      <c r="J380" s="29">
        <f t="shared" si="14"/>
        <v>200000</v>
      </c>
      <c r="K380" s="49"/>
      <c r="M380" s="63"/>
    </row>
    <row r="381" spans="1:13" s="50" customFormat="1" x14ac:dyDescent="0.25">
      <c r="A381" s="1">
        <v>6184</v>
      </c>
      <c r="B381" s="41"/>
      <c r="C381" s="42"/>
      <c r="D381" s="42"/>
      <c r="E381" s="96" t="s">
        <v>350</v>
      </c>
      <c r="F381" s="73"/>
      <c r="G381" s="26">
        <v>200000</v>
      </c>
      <c r="H381" s="34">
        <v>193062.8</v>
      </c>
      <c r="I381" s="28">
        <f t="shared" si="13"/>
        <v>0</v>
      </c>
      <c r="J381" s="29">
        <f t="shared" si="14"/>
        <v>6937.2000000000116</v>
      </c>
      <c r="K381" s="49"/>
      <c r="M381" s="63"/>
    </row>
    <row r="382" spans="1:13" s="50" customFormat="1" x14ac:dyDescent="0.25">
      <c r="A382" s="1">
        <f t="shared" si="15"/>
        <v>6185</v>
      </c>
      <c r="B382" s="41"/>
      <c r="C382" s="42"/>
      <c r="D382" s="42"/>
      <c r="E382" s="96" t="s">
        <v>351</v>
      </c>
      <c r="F382" s="45"/>
      <c r="G382" s="26">
        <v>500000</v>
      </c>
      <c r="H382" s="34">
        <v>66310</v>
      </c>
      <c r="I382" s="28">
        <f t="shared" si="13"/>
        <v>0</v>
      </c>
      <c r="J382" s="29">
        <f t="shared" si="14"/>
        <v>433690</v>
      </c>
      <c r="K382" s="49"/>
      <c r="M382" s="63"/>
    </row>
    <row r="383" spans="1:13" s="50" customFormat="1" x14ac:dyDescent="0.25">
      <c r="A383" s="1">
        <v>6187</v>
      </c>
      <c r="B383" s="41"/>
      <c r="C383" s="42"/>
      <c r="D383" s="42"/>
      <c r="E383" s="96" t="s">
        <v>352</v>
      </c>
      <c r="F383" s="45"/>
      <c r="G383" s="26">
        <v>0</v>
      </c>
      <c r="H383" s="34">
        <v>158783.32999999999</v>
      </c>
      <c r="I383" s="28">
        <f t="shared" si="13"/>
        <v>-158783.32999999999</v>
      </c>
      <c r="J383" s="29">
        <f t="shared" si="14"/>
        <v>0</v>
      </c>
      <c r="K383" s="6"/>
      <c r="L383" s="49"/>
      <c r="M383" s="63"/>
    </row>
    <row r="384" spans="1:13" s="50" customFormat="1" x14ac:dyDescent="0.25">
      <c r="A384" s="1">
        <v>6189</v>
      </c>
      <c r="B384" s="41"/>
      <c r="C384" s="42"/>
      <c r="D384" s="42"/>
      <c r="E384" s="96" t="s">
        <v>353</v>
      </c>
      <c r="F384" s="45"/>
      <c r="G384" s="26">
        <v>700000</v>
      </c>
      <c r="H384" s="34">
        <v>993028.55</v>
      </c>
      <c r="I384" s="28">
        <f t="shared" si="13"/>
        <v>-293028.55000000005</v>
      </c>
      <c r="J384" s="29">
        <f t="shared" si="14"/>
        <v>0</v>
      </c>
      <c r="K384" s="49"/>
      <c r="M384" s="63"/>
    </row>
    <row r="385" spans="1:13" s="50" customFormat="1" x14ac:dyDescent="0.25">
      <c r="A385" s="1">
        <v>6190</v>
      </c>
      <c r="B385" s="41"/>
      <c r="C385" s="42"/>
      <c r="D385" s="42"/>
      <c r="E385" s="96" t="s">
        <v>354</v>
      </c>
      <c r="F385" s="45"/>
      <c r="G385" s="26">
        <v>0</v>
      </c>
      <c r="H385" s="34">
        <v>2590796.21</v>
      </c>
      <c r="I385" s="28">
        <f t="shared" si="13"/>
        <v>-2590796.21</v>
      </c>
      <c r="J385" s="29">
        <f t="shared" si="14"/>
        <v>0</v>
      </c>
      <c r="K385" s="49"/>
      <c r="L385" s="49"/>
      <c r="M385" s="63"/>
    </row>
    <row r="386" spans="1:13" s="50" customFormat="1" x14ac:dyDescent="0.25">
      <c r="A386" s="1">
        <v>6191</v>
      </c>
      <c r="B386" s="41"/>
      <c r="C386" s="42"/>
      <c r="D386" s="42"/>
      <c r="E386" s="96" t="s">
        <v>355</v>
      </c>
      <c r="F386" s="73"/>
      <c r="G386" s="26">
        <v>6378109</v>
      </c>
      <c r="H386" s="34">
        <v>7659403.8499999996</v>
      </c>
      <c r="I386" s="28">
        <f t="shared" si="13"/>
        <v>-1281294.8499999996</v>
      </c>
      <c r="J386" s="29">
        <f t="shared" si="14"/>
        <v>0</v>
      </c>
      <c r="K386" s="49"/>
      <c r="M386" s="63"/>
    </row>
    <row r="387" spans="1:13" s="50" customFormat="1" x14ac:dyDescent="0.25">
      <c r="A387" s="1">
        <v>6192</v>
      </c>
      <c r="B387" s="41"/>
      <c r="C387" s="42"/>
      <c r="D387" s="42"/>
      <c r="E387" s="96" t="s">
        <v>356</v>
      </c>
      <c r="F387" s="73"/>
      <c r="G387" s="26">
        <v>0</v>
      </c>
      <c r="H387" s="34">
        <v>170805</v>
      </c>
      <c r="I387" s="28">
        <f t="shared" si="13"/>
        <v>-170805</v>
      </c>
      <c r="J387" s="29">
        <f t="shared" si="14"/>
        <v>0</v>
      </c>
      <c r="K387" s="49"/>
      <c r="L387" s="49"/>
      <c r="M387" s="63"/>
    </row>
    <row r="388" spans="1:13" s="50" customFormat="1" x14ac:dyDescent="0.25">
      <c r="A388" s="1">
        <v>6193</v>
      </c>
      <c r="B388" s="41"/>
      <c r="C388" s="42"/>
      <c r="D388" s="42"/>
      <c r="E388" s="96" t="s">
        <v>357</v>
      </c>
      <c r="F388" s="73"/>
      <c r="G388" s="26">
        <v>0</v>
      </c>
      <c r="H388" s="34">
        <v>358644.17</v>
      </c>
      <c r="I388" s="28">
        <f t="shared" si="13"/>
        <v>-358644.17</v>
      </c>
      <c r="J388" s="29">
        <f t="shared" si="14"/>
        <v>0</v>
      </c>
      <c r="K388" s="49"/>
      <c r="L388" s="49"/>
      <c r="M388" s="63"/>
    </row>
    <row r="389" spans="1:13" s="50" customFormat="1" x14ac:dyDescent="0.25">
      <c r="A389" s="1">
        <v>6194</v>
      </c>
      <c r="B389" s="41"/>
      <c r="C389" s="42"/>
      <c r="D389" s="42"/>
      <c r="E389" s="96" t="s">
        <v>358</v>
      </c>
      <c r="F389" s="73"/>
      <c r="G389" s="26">
        <v>0</v>
      </c>
      <c r="H389" s="34">
        <v>3267116.87</v>
      </c>
      <c r="I389" s="28">
        <f t="shared" si="13"/>
        <v>-3267116.87</v>
      </c>
      <c r="J389" s="29">
        <f t="shared" si="14"/>
        <v>0</v>
      </c>
      <c r="K389" s="49"/>
      <c r="L389" s="49"/>
      <c r="M389" s="63"/>
    </row>
    <row r="390" spans="1:13" s="50" customFormat="1" x14ac:dyDescent="0.25">
      <c r="A390" s="1">
        <v>6195</v>
      </c>
      <c r="B390" s="41"/>
      <c r="C390" s="42"/>
      <c r="D390" s="42"/>
      <c r="E390" s="96" t="s">
        <v>359</v>
      </c>
      <c r="F390" s="73"/>
      <c r="G390" s="26">
        <v>0</v>
      </c>
      <c r="H390" s="34">
        <v>510186</v>
      </c>
      <c r="I390" s="28">
        <f t="shared" si="13"/>
        <v>-510186</v>
      </c>
      <c r="J390" s="29">
        <f t="shared" si="14"/>
        <v>0</v>
      </c>
      <c r="K390" s="49"/>
      <c r="L390" s="49"/>
      <c r="M390" s="63"/>
    </row>
    <row r="391" spans="1:13" s="50" customFormat="1" x14ac:dyDescent="0.25">
      <c r="A391" s="1">
        <v>6196</v>
      </c>
      <c r="B391" s="41"/>
      <c r="C391" s="42"/>
      <c r="D391" s="42"/>
      <c r="E391" s="96" t="s">
        <v>360</v>
      </c>
      <c r="F391" s="73"/>
      <c r="G391" s="26">
        <v>0</v>
      </c>
      <c r="H391" s="34">
        <v>384800.4</v>
      </c>
      <c r="I391" s="28">
        <f t="shared" si="13"/>
        <v>-384800.4</v>
      </c>
      <c r="J391" s="29">
        <f t="shared" si="14"/>
        <v>0</v>
      </c>
      <c r="K391" s="49"/>
      <c r="L391" s="49"/>
      <c r="M391" s="63"/>
    </row>
    <row r="392" spans="1:13" s="50" customFormat="1" x14ac:dyDescent="0.25">
      <c r="A392" s="1">
        <f>+A391+1</f>
        <v>6197</v>
      </c>
      <c r="B392" s="41"/>
      <c r="C392" s="42"/>
      <c r="D392" s="42"/>
      <c r="E392" s="96" t="s">
        <v>361</v>
      </c>
      <c r="F392" s="73"/>
      <c r="G392" s="26">
        <v>9500000</v>
      </c>
      <c r="H392" s="34">
        <v>3161684.78</v>
      </c>
      <c r="I392" s="28">
        <f t="shared" si="13"/>
        <v>0</v>
      </c>
      <c r="J392" s="29">
        <f t="shared" si="14"/>
        <v>6338315.2200000007</v>
      </c>
      <c r="K392" s="49"/>
      <c r="M392" s="63"/>
    </row>
    <row r="393" spans="1:13" s="50" customFormat="1" x14ac:dyDescent="0.25">
      <c r="A393" s="1">
        <f t="shared" ref="A393:A399" si="16">+A392+1</f>
        <v>6198</v>
      </c>
      <c r="B393" s="41"/>
      <c r="C393" s="42"/>
      <c r="D393" s="42"/>
      <c r="E393" s="96" t="s">
        <v>362</v>
      </c>
      <c r="F393" s="73"/>
      <c r="G393" s="26">
        <v>3000000</v>
      </c>
      <c r="H393" s="34">
        <v>186356</v>
      </c>
      <c r="I393" s="28">
        <f t="shared" si="13"/>
        <v>0</v>
      </c>
      <c r="J393" s="29">
        <f t="shared" si="14"/>
        <v>2813644</v>
      </c>
      <c r="K393" s="49"/>
      <c r="M393" s="63"/>
    </row>
    <row r="394" spans="1:13" s="50" customFormat="1" x14ac:dyDescent="0.25">
      <c r="A394" s="1">
        <f t="shared" si="16"/>
        <v>6199</v>
      </c>
      <c r="B394" s="41"/>
      <c r="C394" s="42"/>
      <c r="D394" s="42"/>
      <c r="E394" s="96" t="s">
        <v>363</v>
      </c>
      <c r="F394" s="73"/>
      <c r="G394" s="26">
        <v>0</v>
      </c>
      <c r="H394" s="34">
        <v>7081052</v>
      </c>
      <c r="I394" s="28">
        <f t="shared" si="13"/>
        <v>-7081052</v>
      </c>
      <c r="J394" s="29">
        <f t="shared" si="14"/>
        <v>0</v>
      </c>
      <c r="K394" s="49"/>
      <c r="L394" s="49"/>
      <c r="M394" s="63"/>
    </row>
    <row r="395" spans="1:13" s="50" customFormat="1" x14ac:dyDescent="0.25">
      <c r="A395" s="1">
        <f t="shared" si="16"/>
        <v>6200</v>
      </c>
      <c r="B395" s="41"/>
      <c r="C395" s="42"/>
      <c r="D395" s="42"/>
      <c r="E395" s="96" t="s">
        <v>364</v>
      </c>
      <c r="F395" s="73"/>
      <c r="G395" s="26">
        <v>4600000</v>
      </c>
      <c r="H395" s="34">
        <v>0</v>
      </c>
      <c r="I395" s="28">
        <f t="shared" si="13"/>
        <v>0</v>
      </c>
      <c r="J395" s="29">
        <f t="shared" si="14"/>
        <v>4600000</v>
      </c>
      <c r="K395" s="49"/>
      <c r="M395" s="63"/>
    </row>
    <row r="396" spans="1:13" s="50" customFormat="1" x14ac:dyDescent="0.25">
      <c r="A396" s="1">
        <f t="shared" si="16"/>
        <v>6201</v>
      </c>
      <c r="B396" s="41"/>
      <c r="C396" s="42"/>
      <c r="D396" s="42"/>
      <c r="E396" s="96" t="s">
        <v>365</v>
      </c>
      <c r="F396" s="73"/>
      <c r="G396" s="26">
        <v>100000</v>
      </c>
      <c r="H396" s="34">
        <v>0</v>
      </c>
      <c r="I396" s="28">
        <f t="shared" si="13"/>
        <v>0</v>
      </c>
      <c r="J396" s="29">
        <f t="shared" si="14"/>
        <v>100000</v>
      </c>
      <c r="K396" s="49"/>
      <c r="M396" s="63"/>
    </row>
    <row r="397" spans="1:13" s="50" customFormat="1" x14ac:dyDescent="0.25">
      <c r="A397" s="1">
        <f t="shared" si="16"/>
        <v>6202</v>
      </c>
      <c r="B397" s="41"/>
      <c r="C397" s="42"/>
      <c r="D397" s="42"/>
      <c r="E397" s="96" t="s">
        <v>366</v>
      </c>
      <c r="F397" s="73"/>
      <c r="G397" s="26">
        <v>1000000</v>
      </c>
      <c r="H397" s="34">
        <v>0</v>
      </c>
      <c r="I397" s="28">
        <f t="shared" si="13"/>
        <v>0</v>
      </c>
      <c r="J397" s="29">
        <f t="shared" si="14"/>
        <v>1000000</v>
      </c>
      <c r="K397" s="49"/>
      <c r="M397" s="63"/>
    </row>
    <row r="398" spans="1:13" s="50" customFormat="1" x14ac:dyDescent="0.25">
      <c r="A398" s="1">
        <f t="shared" si="16"/>
        <v>6203</v>
      </c>
      <c r="B398" s="41"/>
      <c r="C398" s="42"/>
      <c r="D398" s="42"/>
      <c r="E398" s="96" t="s">
        <v>367</v>
      </c>
      <c r="F398" s="73"/>
      <c r="G398" s="26">
        <v>500000</v>
      </c>
      <c r="H398" s="34">
        <v>0</v>
      </c>
      <c r="I398" s="28">
        <f t="shared" si="13"/>
        <v>0</v>
      </c>
      <c r="J398" s="29">
        <f t="shared" si="14"/>
        <v>500000</v>
      </c>
      <c r="K398" s="49"/>
      <c r="M398" s="63"/>
    </row>
    <row r="399" spans="1:13" s="50" customFormat="1" x14ac:dyDescent="0.25">
      <c r="A399" s="1">
        <f t="shared" si="16"/>
        <v>6204</v>
      </c>
      <c r="B399" s="41"/>
      <c r="C399" s="42"/>
      <c r="D399" s="42"/>
      <c r="E399" s="96" t="s">
        <v>368</v>
      </c>
      <c r="F399" s="73"/>
      <c r="G399" s="205">
        <v>900000</v>
      </c>
      <c r="H399" s="102">
        <v>0</v>
      </c>
      <c r="I399" s="103">
        <f t="shared" si="13"/>
        <v>0</v>
      </c>
      <c r="J399" s="104">
        <f t="shared" si="14"/>
        <v>900000</v>
      </c>
      <c r="K399" s="49"/>
      <c r="M399" s="63"/>
    </row>
    <row r="400" spans="1:13" s="53" customFormat="1" x14ac:dyDescent="0.25">
      <c r="A400" s="1"/>
      <c r="B400" s="105" t="s">
        <v>369</v>
      </c>
      <c r="C400" s="106"/>
      <c r="D400" s="106"/>
      <c r="E400" s="106"/>
      <c r="F400" s="107"/>
      <c r="G400" s="108">
        <f>+G6+G280</f>
        <v>147884103.28</v>
      </c>
      <c r="H400" s="109">
        <f>+H6+H280</f>
        <v>164362311.12</v>
      </c>
      <c r="I400" s="110">
        <f t="shared" si="13"/>
        <v>-16478207.840000004</v>
      </c>
      <c r="J400" s="111">
        <f t="shared" si="14"/>
        <v>0</v>
      </c>
      <c r="K400" s="52"/>
    </row>
    <row r="401" spans="1:13" s="95" customFormat="1" ht="15.75" thickBot="1" x14ac:dyDescent="0.3">
      <c r="A401" s="92"/>
      <c r="B401" s="112" t="s">
        <v>370</v>
      </c>
      <c r="C401" s="113"/>
      <c r="D401" s="113"/>
      <c r="E401" s="113"/>
      <c r="F401" s="114"/>
      <c r="G401" s="115">
        <f>+G135+G325</f>
        <v>151872976.22999999</v>
      </c>
      <c r="H401" s="116">
        <f>+H135+H325</f>
        <v>160123011.53999999</v>
      </c>
      <c r="I401" s="117">
        <f t="shared" si="13"/>
        <v>-8250035.3100000024</v>
      </c>
      <c r="J401" s="118">
        <f t="shared" si="14"/>
        <v>0</v>
      </c>
      <c r="K401" s="94"/>
    </row>
    <row r="402" spans="1:13" s="95" customFormat="1" ht="17.25" thickBot="1" x14ac:dyDescent="0.3">
      <c r="A402" s="92"/>
      <c r="B402" s="119" t="s">
        <v>371</v>
      </c>
      <c r="C402" s="120"/>
      <c r="D402" s="120"/>
      <c r="E402" s="121"/>
      <c r="F402" s="122"/>
      <c r="G402" s="123">
        <f>+G401</f>
        <v>151872976.22999999</v>
      </c>
      <c r="H402" s="124">
        <f>+H401</f>
        <v>160123011.53999999</v>
      </c>
      <c r="I402" s="125">
        <f t="shared" si="13"/>
        <v>-8250035.3100000024</v>
      </c>
      <c r="J402" s="126">
        <f t="shared" si="14"/>
        <v>0</v>
      </c>
      <c r="K402" s="94"/>
    </row>
    <row r="403" spans="1:13" ht="15.75" thickBot="1" x14ac:dyDescent="0.3">
      <c r="B403" s="128"/>
      <c r="C403" s="128"/>
      <c r="D403" s="128"/>
      <c r="E403" s="128"/>
      <c r="F403" s="128"/>
      <c r="G403" s="129"/>
      <c r="H403" s="130"/>
      <c r="I403" s="131">
        <f t="shared" si="13"/>
        <v>0</v>
      </c>
      <c r="J403" s="132">
        <f t="shared" si="14"/>
        <v>0</v>
      </c>
    </row>
    <row r="404" spans="1:13" s="95" customFormat="1" ht="17.25" thickBot="1" x14ac:dyDescent="0.3">
      <c r="A404" s="92"/>
      <c r="B404" s="119" t="s">
        <v>372</v>
      </c>
      <c r="C404" s="120"/>
      <c r="D404" s="120"/>
      <c r="E404" s="120"/>
      <c r="F404" s="120"/>
      <c r="G404" s="129">
        <f>+G400-G401</f>
        <v>-3988872.9499999881</v>
      </c>
      <c r="H404" s="133">
        <f>+H400-H401</f>
        <v>4239299.5800000131</v>
      </c>
      <c r="I404" s="131">
        <f t="shared" si="13"/>
        <v>-8228172.5300000012</v>
      </c>
      <c r="J404" s="132">
        <f t="shared" si="14"/>
        <v>0</v>
      </c>
      <c r="K404" s="94"/>
    </row>
    <row r="405" spans="1:13" s="95" customFormat="1" ht="17.25" thickBot="1" x14ac:dyDescent="0.3">
      <c r="A405" s="92"/>
      <c r="B405" s="119" t="s">
        <v>373</v>
      </c>
      <c r="C405" s="120"/>
      <c r="D405" s="120"/>
      <c r="E405" s="121"/>
      <c r="F405" s="121"/>
      <c r="G405" s="129">
        <f>+G400-G401+G241</f>
        <v>-3988872.9499999881</v>
      </c>
      <c r="H405" s="133">
        <f>+H400-H401+H241</f>
        <v>4239299.5800000131</v>
      </c>
      <c r="I405" s="131">
        <f t="shared" si="13"/>
        <v>-8228172.5300000012</v>
      </c>
      <c r="J405" s="132">
        <f t="shared" si="14"/>
        <v>0</v>
      </c>
      <c r="K405" s="94"/>
    </row>
    <row r="406" spans="1:13" s="138" customFormat="1" ht="17.25" thickBot="1" x14ac:dyDescent="0.3">
      <c r="A406" s="134"/>
      <c r="B406" s="135"/>
      <c r="C406" s="135"/>
      <c r="D406" s="135"/>
      <c r="E406" s="135"/>
      <c r="F406" s="135"/>
      <c r="G406" s="129"/>
      <c r="H406" s="136"/>
      <c r="I406" s="131">
        <f t="shared" si="13"/>
        <v>0</v>
      </c>
      <c r="J406" s="132">
        <f t="shared" si="14"/>
        <v>0</v>
      </c>
      <c r="K406" s="137"/>
    </row>
    <row r="407" spans="1:13" s="138" customFormat="1" ht="15.75" thickBot="1" x14ac:dyDescent="0.3">
      <c r="A407" s="134"/>
      <c r="B407" s="139" t="s">
        <v>374</v>
      </c>
      <c r="C407" s="140"/>
      <c r="D407" s="140"/>
      <c r="E407" s="141"/>
      <c r="F407" s="140"/>
      <c r="G407" s="129">
        <f>+G408-G410</f>
        <v>-11889236.049999999</v>
      </c>
      <c r="H407" s="133">
        <f>+H408-H410</f>
        <v>-9892563.629999999</v>
      </c>
      <c r="I407" s="131">
        <f t="shared" si="13"/>
        <v>-1996672.42</v>
      </c>
      <c r="J407" s="132">
        <f t="shared" si="14"/>
        <v>0</v>
      </c>
      <c r="K407" s="137"/>
    </row>
    <row r="408" spans="1:13" s="147" customFormat="1" x14ac:dyDescent="0.25">
      <c r="A408" s="92"/>
      <c r="B408" s="142" t="s">
        <v>375</v>
      </c>
      <c r="C408" s="143"/>
      <c r="D408" s="143" t="s">
        <v>376</v>
      </c>
      <c r="E408" s="144"/>
      <c r="F408" s="143"/>
      <c r="G408" s="145">
        <v>0</v>
      </c>
      <c r="H408" s="27">
        <v>0</v>
      </c>
      <c r="I408" s="28">
        <f t="shared" ref="I408:I430" si="17">IF(G408&gt;H408,0,G408-H408)</f>
        <v>0</v>
      </c>
      <c r="J408" s="29">
        <f t="shared" ref="J408:J430" si="18">IF(G408&lt;H408,0,G408-H408)</f>
        <v>0</v>
      </c>
      <c r="K408" s="146"/>
    </row>
    <row r="409" spans="1:13" hidden="1" x14ac:dyDescent="0.25">
      <c r="A409" s="1"/>
      <c r="B409" s="148"/>
      <c r="C409" s="149"/>
      <c r="D409" s="149"/>
      <c r="E409" s="79" t="s">
        <v>377</v>
      </c>
      <c r="F409" s="79"/>
      <c r="G409" s="26"/>
      <c r="H409" s="33"/>
      <c r="I409" s="28">
        <f t="shared" si="17"/>
        <v>0</v>
      </c>
      <c r="J409" s="29">
        <f t="shared" si="18"/>
        <v>0</v>
      </c>
    </row>
    <row r="410" spans="1:13" s="53" customFormat="1" x14ac:dyDescent="0.25">
      <c r="A410" s="1"/>
      <c r="B410" s="148" t="s">
        <v>378</v>
      </c>
      <c r="C410" s="149"/>
      <c r="D410" s="149" t="s">
        <v>379</v>
      </c>
      <c r="E410" s="150"/>
      <c r="F410" s="149"/>
      <c r="G410" s="26">
        <f>SUM(G411:G426)</f>
        <v>11889236.049999999</v>
      </c>
      <c r="H410" s="33">
        <f>SUM(H411:H426)</f>
        <v>9892563.629999999</v>
      </c>
      <c r="I410" s="28">
        <f t="shared" si="17"/>
        <v>0</v>
      </c>
      <c r="J410" s="29">
        <f t="shared" si="18"/>
        <v>1996672.42</v>
      </c>
      <c r="K410" s="52"/>
    </row>
    <row r="411" spans="1:13" x14ac:dyDescent="0.25">
      <c r="A411" s="151"/>
      <c r="B411" s="148"/>
      <c r="C411" s="149"/>
      <c r="D411" s="149"/>
      <c r="E411" s="46" t="s">
        <v>380</v>
      </c>
      <c r="F411" s="83"/>
      <c r="G411" s="65">
        <v>4004238.88</v>
      </c>
      <c r="H411" s="34">
        <v>4004238.88</v>
      </c>
      <c r="I411" s="28">
        <f t="shared" si="17"/>
        <v>0</v>
      </c>
      <c r="J411" s="29">
        <f t="shared" si="18"/>
        <v>0</v>
      </c>
      <c r="K411" s="52"/>
      <c r="M411" s="63">
        <f>+J411</f>
        <v>0</v>
      </c>
    </row>
    <row r="412" spans="1:13" x14ac:dyDescent="0.25">
      <c r="A412" s="151"/>
      <c r="B412" s="148"/>
      <c r="C412" s="149"/>
      <c r="D412" s="149"/>
      <c r="E412" s="46" t="s">
        <v>381</v>
      </c>
      <c r="F412" s="83"/>
      <c r="G412" s="58">
        <v>174760.94</v>
      </c>
      <c r="H412" s="34">
        <v>172391.11</v>
      </c>
      <c r="I412" s="28">
        <f t="shared" si="17"/>
        <v>0</v>
      </c>
      <c r="J412" s="29">
        <f t="shared" si="18"/>
        <v>2369.8300000000163</v>
      </c>
      <c r="M412" s="63"/>
    </row>
    <row r="413" spans="1:13" hidden="1" x14ac:dyDescent="0.25">
      <c r="A413" s="151"/>
      <c r="B413" s="148"/>
      <c r="C413" s="149"/>
      <c r="D413" s="149"/>
      <c r="E413" s="46"/>
      <c r="F413" s="83"/>
      <c r="G413" s="26"/>
      <c r="H413" s="34"/>
      <c r="I413" s="28">
        <f t="shared" si="17"/>
        <v>0</v>
      </c>
      <c r="J413" s="29">
        <f t="shared" si="18"/>
        <v>0</v>
      </c>
    </row>
    <row r="414" spans="1:13" hidden="1" x14ac:dyDescent="0.25">
      <c r="A414" s="151"/>
      <c r="B414" s="152"/>
      <c r="C414" s="153"/>
      <c r="D414" s="153"/>
      <c r="E414" s="83"/>
      <c r="F414" s="83"/>
      <c r="G414" s="26"/>
      <c r="H414" s="34"/>
      <c r="I414" s="28">
        <f t="shared" si="17"/>
        <v>0</v>
      </c>
      <c r="J414" s="29">
        <f t="shared" si="18"/>
        <v>0</v>
      </c>
    </row>
    <row r="415" spans="1:13" x14ac:dyDescent="0.25">
      <c r="A415" s="151"/>
      <c r="B415" s="152"/>
      <c r="C415" s="153"/>
      <c r="D415" s="153"/>
      <c r="E415" s="83" t="s">
        <v>382</v>
      </c>
      <c r="F415" s="83"/>
      <c r="G415" s="26">
        <v>81358.14</v>
      </c>
      <c r="H415" s="34">
        <v>62220.78</v>
      </c>
      <c r="I415" s="28">
        <f t="shared" si="17"/>
        <v>0</v>
      </c>
      <c r="J415" s="29">
        <f t="shared" si="18"/>
        <v>19137.36</v>
      </c>
      <c r="M415" s="63"/>
    </row>
    <row r="416" spans="1:13" x14ac:dyDescent="0.25">
      <c r="A416" s="151"/>
      <c r="B416" s="152"/>
      <c r="C416" s="153"/>
      <c r="D416" s="153"/>
      <c r="E416" s="83" t="s">
        <v>383</v>
      </c>
      <c r="F416" s="83"/>
      <c r="G416" s="26">
        <v>13728.17</v>
      </c>
      <c r="H416" s="34">
        <v>12360.93</v>
      </c>
      <c r="I416" s="28">
        <f t="shared" si="17"/>
        <v>0</v>
      </c>
      <c r="J416" s="29">
        <f t="shared" si="18"/>
        <v>1367.2399999999998</v>
      </c>
      <c r="M416" s="63"/>
    </row>
    <row r="417" spans="1:13" x14ac:dyDescent="0.25">
      <c r="A417" s="151"/>
      <c r="B417" s="152"/>
      <c r="C417" s="153"/>
      <c r="D417" s="153"/>
      <c r="E417" s="83" t="s">
        <v>384</v>
      </c>
      <c r="F417" s="83"/>
      <c r="G417" s="26">
        <v>2986657.79</v>
      </c>
      <c r="H417" s="34">
        <v>2978799.21</v>
      </c>
      <c r="I417" s="28">
        <f t="shared" si="17"/>
        <v>0</v>
      </c>
      <c r="J417" s="29">
        <f t="shared" si="18"/>
        <v>7858.5800000000745</v>
      </c>
      <c r="M417" s="63"/>
    </row>
    <row r="418" spans="1:13" hidden="1" x14ac:dyDescent="0.25">
      <c r="A418" s="151"/>
      <c r="B418" s="152"/>
      <c r="C418" s="153"/>
      <c r="D418" s="153"/>
      <c r="E418" s="83"/>
      <c r="F418" s="83"/>
      <c r="G418" s="26"/>
      <c r="H418" s="34">
        <v>0</v>
      </c>
      <c r="I418" s="28">
        <f t="shared" si="17"/>
        <v>0</v>
      </c>
      <c r="J418" s="29">
        <f t="shared" si="18"/>
        <v>0</v>
      </c>
      <c r="M418" s="63"/>
    </row>
    <row r="419" spans="1:13" x14ac:dyDescent="0.25">
      <c r="A419" s="151"/>
      <c r="B419" s="152"/>
      <c r="C419" s="153"/>
      <c r="D419" s="153"/>
      <c r="E419" s="83" t="s">
        <v>385</v>
      </c>
      <c r="F419" s="83"/>
      <c r="G419" s="26">
        <v>90112.37</v>
      </c>
      <c r="H419" s="34">
        <v>90112.34</v>
      </c>
      <c r="I419" s="28">
        <f t="shared" si="17"/>
        <v>0</v>
      </c>
      <c r="J419" s="29">
        <f t="shared" si="18"/>
        <v>2.9999999998835847E-2</v>
      </c>
      <c r="M419" s="63"/>
    </row>
    <row r="420" spans="1:13" x14ac:dyDescent="0.25">
      <c r="A420" s="151"/>
      <c r="B420" s="152"/>
      <c r="C420" s="153"/>
      <c r="D420" s="153"/>
      <c r="E420" s="83" t="s">
        <v>386</v>
      </c>
      <c r="F420" s="83"/>
      <c r="G420" s="26">
        <v>8581.7999999999993</v>
      </c>
      <c r="H420" s="34">
        <v>0</v>
      </c>
      <c r="I420" s="28">
        <f t="shared" si="17"/>
        <v>0</v>
      </c>
      <c r="J420" s="29">
        <f t="shared" si="18"/>
        <v>8581.7999999999993</v>
      </c>
      <c r="M420" s="63"/>
    </row>
    <row r="421" spans="1:13" x14ac:dyDescent="0.25">
      <c r="A421" s="151"/>
      <c r="B421" s="152"/>
      <c r="C421" s="153"/>
      <c r="D421" s="153"/>
      <c r="E421" s="83" t="s">
        <v>387</v>
      </c>
      <c r="F421" s="83"/>
      <c r="G421" s="26">
        <v>2000</v>
      </c>
      <c r="H421" s="34">
        <v>0</v>
      </c>
      <c r="I421" s="28">
        <f t="shared" si="17"/>
        <v>0</v>
      </c>
      <c r="J421" s="29">
        <f t="shared" si="18"/>
        <v>2000</v>
      </c>
      <c r="M421" s="63"/>
    </row>
    <row r="422" spans="1:13" x14ac:dyDescent="0.25">
      <c r="A422" s="151"/>
      <c r="B422" s="152"/>
      <c r="C422" s="153"/>
      <c r="D422" s="153"/>
      <c r="E422" s="83" t="s">
        <v>388</v>
      </c>
      <c r="F422" s="83"/>
      <c r="G422" s="26">
        <v>76.89</v>
      </c>
      <c r="H422" s="34">
        <v>76.89</v>
      </c>
      <c r="I422" s="28">
        <f t="shared" si="17"/>
        <v>0</v>
      </c>
      <c r="J422" s="29">
        <f t="shared" si="18"/>
        <v>0</v>
      </c>
      <c r="M422" s="63"/>
    </row>
    <row r="423" spans="1:13" ht="15.75" thickBot="1" x14ac:dyDescent="0.3">
      <c r="A423" s="151"/>
      <c r="B423" s="152"/>
      <c r="C423" s="153"/>
      <c r="D423" s="153"/>
      <c r="E423" s="83" t="s">
        <v>389</v>
      </c>
      <c r="F423" s="154"/>
      <c r="G423" s="26">
        <v>10483.59</v>
      </c>
      <c r="H423" s="34">
        <v>10483.59</v>
      </c>
      <c r="I423" s="28">
        <f t="shared" si="17"/>
        <v>0</v>
      </c>
      <c r="J423" s="29">
        <f t="shared" si="18"/>
        <v>0</v>
      </c>
    </row>
    <row r="424" spans="1:13" x14ac:dyDescent="0.25">
      <c r="A424" s="151"/>
      <c r="B424" s="152"/>
      <c r="C424" s="153"/>
      <c r="D424" s="153"/>
      <c r="E424" s="83" t="s">
        <v>390</v>
      </c>
      <c r="F424" s="83"/>
      <c r="G424" s="26">
        <v>2739504.02</v>
      </c>
      <c r="H424" s="34">
        <v>792636.47</v>
      </c>
      <c r="I424" s="28">
        <f t="shared" si="17"/>
        <v>0</v>
      </c>
      <c r="J424" s="29">
        <f t="shared" si="18"/>
        <v>1946867.55</v>
      </c>
      <c r="L424" s="6"/>
      <c r="M424" s="63"/>
    </row>
    <row r="425" spans="1:13" x14ac:dyDescent="0.25">
      <c r="A425" s="151"/>
      <c r="B425" s="152"/>
      <c r="C425" s="153"/>
      <c r="D425" s="153"/>
      <c r="E425" s="83" t="s">
        <v>391</v>
      </c>
      <c r="F425" s="83"/>
      <c r="G425" s="26">
        <v>21651.1</v>
      </c>
      <c r="H425" s="34">
        <v>13161.07</v>
      </c>
      <c r="I425" s="28">
        <f t="shared" si="17"/>
        <v>0</v>
      </c>
      <c r="J425" s="29">
        <f t="shared" si="18"/>
        <v>8490.0299999999988</v>
      </c>
      <c r="L425" s="6"/>
      <c r="M425" s="63"/>
    </row>
    <row r="426" spans="1:13" ht="15.75" thickBot="1" x14ac:dyDescent="0.3">
      <c r="A426" s="151"/>
      <c r="B426" s="152"/>
      <c r="C426" s="155"/>
      <c r="D426" s="155"/>
      <c r="E426" s="154" t="s">
        <v>392</v>
      </c>
      <c r="F426" s="83"/>
      <c r="G426" s="156">
        <v>1756082.36</v>
      </c>
      <c r="H426" s="157">
        <v>1756082.36</v>
      </c>
      <c r="I426" s="125">
        <f t="shared" si="17"/>
        <v>0</v>
      </c>
      <c r="J426" s="126">
        <f t="shared" si="18"/>
        <v>0</v>
      </c>
      <c r="L426" s="6"/>
    </row>
    <row r="427" spans="1:13" s="161" customFormat="1" ht="15.75" thickBot="1" x14ac:dyDescent="0.3">
      <c r="A427" s="151"/>
      <c r="B427" s="158"/>
      <c r="C427" s="158"/>
      <c r="D427" s="158"/>
      <c r="E427" s="158"/>
      <c r="F427" s="158"/>
      <c r="G427" s="129"/>
      <c r="H427" s="159"/>
      <c r="I427" s="131">
        <f t="shared" si="17"/>
        <v>0</v>
      </c>
      <c r="J427" s="132">
        <f t="shared" si="18"/>
        <v>0</v>
      </c>
      <c r="K427" s="160"/>
    </row>
    <row r="428" spans="1:13" s="53" customFormat="1" x14ac:dyDescent="0.25">
      <c r="A428" s="1"/>
      <c r="B428" s="162" t="s">
        <v>393</v>
      </c>
      <c r="C428" s="163"/>
      <c r="D428" s="163"/>
      <c r="E428" s="163"/>
      <c r="F428" s="163"/>
      <c r="G428" s="145">
        <f>+G400+G408</f>
        <v>147884103.28</v>
      </c>
      <c r="H428" s="27">
        <f>+H400+H408</f>
        <v>164362311.12</v>
      </c>
      <c r="I428" s="28">
        <f t="shared" si="17"/>
        <v>-16478207.840000004</v>
      </c>
      <c r="J428" s="29">
        <f t="shared" si="18"/>
        <v>0</v>
      </c>
      <c r="K428" s="52"/>
    </row>
    <row r="429" spans="1:13" s="95" customFormat="1" ht="15.75" thickBot="1" x14ac:dyDescent="0.3">
      <c r="A429" s="92"/>
      <c r="B429" s="164" t="s">
        <v>394</v>
      </c>
      <c r="C429" s="165"/>
      <c r="D429" s="165"/>
      <c r="E429" s="165"/>
      <c r="F429" s="165"/>
      <c r="G429" s="156">
        <f>+G401+G410</f>
        <v>163762212.28</v>
      </c>
      <c r="H429" s="166">
        <f>+H401+H410</f>
        <v>170015575.16999999</v>
      </c>
      <c r="I429" s="125">
        <f t="shared" si="17"/>
        <v>-6253362.8899999857</v>
      </c>
      <c r="J429" s="126">
        <f t="shared" si="18"/>
        <v>0</v>
      </c>
      <c r="K429" s="94"/>
    </row>
    <row r="430" spans="1:13" s="95" customFormat="1" ht="15.75" thickBot="1" x14ac:dyDescent="0.3">
      <c r="A430" s="92"/>
      <c r="B430" s="167" t="s">
        <v>395</v>
      </c>
      <c r="C430" s="168"/>
      <c r="D430" s="168"/>
      <c r="E430" s="169"/>
      <c r="F430" s="169"/>
      <c r="G430" s="123">
        <f>+G428-G429</f>
        <v>-15878109</v>
      </c>
      <c r="H430" s="170">
        <f>+H428-H429</f>
        <v>-5653264.0499999821</v>
      </c>
      <c r="I430" s="125">
        <f t="shared" si="17"/>
        <v>-10224844.950000018</v>
      </c>
      <c r="J430" s="126">
        <f t="shared" si="18"/>
        <v>0</v>
      </c>
      <c r="K430" s="94"/>
      <c r="L430" s="171"/>
      <c r="M430" s="171"/>
    </row>
    <row r="431" spans="1:13" s="95" customFormat="1" x14ac:dyDescent="0.2">
      <c r="A431" s="92"/>
      <c r="B431" s="172"/>
      <c r="C431" s="172"/>
      <c r="D431" s="172"/>
      <c r="E431" s="172"/>
      <c r="F431" s="172"/>
      <c r="G431" s="173"/>
      <c r="H431" s="174"/>
      <c r="I431" s="174"/>
      <c r="K431" s="94"/>
    </row>
    <row r="432" spans="1:13" x14ac:dyDescent="0.25">
      <c r="A432" s="1"/>
      <c r="B432" s="175"/>
      <c r="C432" s="175"/>
      <c r="D432" s="175"/>
      <c r="E432" s="175"/>
      <c r="F432" s="175"/>
      <c r="H432" s="5"/>
      <c r="I432" s="5"/>
    </row>
    <row r="433" spans="1:16" s="53" customFormat="1" ht="12.75" x14ac:dyDescent="0.2">
      <c r="A433" s="1"/>
      <c r="B433" s="177"/>
      <c r="C433" s="177"/>
      <c r="D433" s="177"/>
      <c r="E433" s="177"/>
      <c r="F433" s="177"/>
      <c r="G433" s="178"/>
      <c r="H433" s="5"/>
      <c r="I433" s="5"/>
      <c r="K433" s="52"/>
    </row>
    <row r="434" spans="1:16" s="182" customFormat="1" x14ac:dyDescent="0.25">
      <c r="A434" s="1"/>
      <c r="B434" s="179"/>
      <c r="C434" s="179"/>
      <c r="D434" s="179"/>
      <c r="E434" s="180"/>
      <c r="F434" s="180"/>
      <c r="G434" s="181"/>
      <c r="H434" s="5"/>
      <c r="I434" s="5"/>
      <c r="K434" s="183"/>
    </row>
    <row r="435" spans="1:16" x14ac:dyDescent="0.25">
      <c r="A435" s="1"/>
      <c r="B435" s="179"/>
      <c r="C435" s="179"/>
      <c r="D435" s="179"/>
      <c r="E435" s="179"/>
      <c r="F435" s="179"/>
      <c r="H435" s="5"/>
      <c r="I435" s="5"/>
    </row>
    <row r="436" spans="1:16" x14ac:dyDescent="0.25">
      <c r="A436" s="1"/>
      <c r="B436" s="179"/>
      <c r="C436" s="184"/>
      <c r="D436" s="184"/>
      <c r="E436" s="184"/>
      <c r="F436" s="184"/>
      <c r="G436" s="185"/>
      <c r="H436" s="5"/>
      <c r="I436" s="5"/>
    </row>
    <row r="437" spans="1:16" x14ac:dyDescent="0.25">
      <c r="A437" s="1"/>
      <c r="B437" s="179"/>
      <c r="C437" s="184"/>
      <c r="D437" s="184"/>
      <c r="E437" s="184"/>
      <c r="F437" s="184"/>
      <c r="G437" s="185"/>
      <c r="H437" s="5"/>
      <c r="I437" s="5"/>
    </row>
    <row r="438" spans="1:16" x14ac:dyDescent="0.25">
      <c r="A438" s="1"/>
      <c r="B438" s="179"/>
      <c r="C438" s="184"/>
      <c r="D438" s="184"/>
      <c r="E438" s="184"/>
      <c r="F438" s="184"/>
      <c r="G438" s="185"/>
      <c r="H438" s="5"/>
      <c r="I438" s="5"/>
    </row>
    <row r="439" spans="1:16" x14ac:dyDescent="0.25">
      <c r="A439" s="1"/>
      <c r="B439" s="179"/>
      <c r="C439" s="184"/>
      <c r="D439" s="184"/>
      <c r="E439" s="179"/>
      <c r="F439" s="179"/>
      <c r="G439" s="185"/>
      <c r="H439" s="5"/>
      <c r="I439" s="5"/>
    </row>
    <row r="440" spans="1:16" x14ac:dyDescent="0.25">
      <c r="A440" s="1"/>
      <c r="B440" s="179"/>
      <c r="C440" s="179"/>
      <c r="D440" s="179"/>
      <c r="E440" s="179"/>
      <c r="F440" s="179"/>
      <c r="G440" s="186"/>
      <c r="H440" s="5"/>
      <c r="I440" s="5"/>
    </row>
    <row r="441" spans="1:16" x14ac:dyDescent="0.25">
      <c r="A441" s="1"/>
      <c r="B441" s="179"/>
      <c r="C441" s="179"/>
      <c r="D441" s="179"/>
      <c r="E441" s="179"/>
      <c r="F441" s="179"/>
      <c r="G441" s="187"/>
      <c r="H441" s="5"/>
      <c r="I441" s="5"/>
    </row>
    <row r="442" spans="1:16" x14ac:dyDescent="0.25">
      <c r="A442" s="1"/>
      <c r="B442" s="188"/>
      <c r="C442" s="188"/>
      <c r="D442" s="188"/>
      <c r="E442" s="188"/>
      <c r="F442" s="188"/>
      <c r="G442" s="189"/>
      <c r="H442" s="5"/>
      <c r="I442" s="5"/>
    </row>
    <row r="443" spans="1:16" s="101" customFormat="1" x14ac:dyDescent="0.25">
      <c r="A443" s="1"/>
      <c r="B443" s="179"/>
      <c r="C443" s="190"/>
      <c r="D443" s="179"/>
      <c r="E443" s="179"/>
      <c r="F443" s="179"/>
      <c r="G443" s="187"/>
      <c r="H443" s="5"/>
      <c r="I443" s="5"/>
      <c r="K443" s="100"/>
    </row>
    <row r="444" spans="1:16" x14ac:dyDescent="0.25">
      <c r="A444" s="1"/>
      <c r="B444" s="188"/>
      <c r="C444" s="188"/>
      <c r="D444" s="188"/>
      <c r="E444" s="188"/>
      <c r="F444" s="188"/>
      <c r="G444" s="191"/>
      <c r="H444" s="5"/>
      <c r="I444" s="5"/>
    </row>
    <row r="445" spans="1:16" s="101" customFormat="1" x14ac:dyDescent="0.25">
      <c r="A445" s="1"/>
      <c r="B445"/>
      <c r="C445"/>
      <c r="D445"/>
      <c r="E445"/>
      <c r="F445"/>
      <c r="G445" s="187"/>
      <c r="H445" s="5"/>
      <c r="I445" s="5"/>
      <c r="K445" s="100"/>
    </row>
    <row r="446" spans="1:16" s="193" customFormat="1" x14ac:dyDescent="0.25">
      <c r="A446" s="192"/>
      <c r="G446" s="187">
        <f>+G428-G429</f>
        <v>-15878109</v>
      </c>
      <c r="K446" s="194"/>
      <c r="L446" s="195">
        <f>+L430-L432</f>
        <v>0</v>
      </c>
    </row>
    <row r="447" spans="1:16" s="193" customFormat="1" x14ac:dyDescent="0.25">
      <c r="A447" s="192"/>
      <c r="C447" s="196"/>
      <c r="D447" s="196"/>
      <c r="E447" s="208"/>
      <c r="F447" s="208"/>
      <c r="G447" s="208"/>
      <c r="H447" s="208"/>
      <c r="I447" s="208"/>
      <c r="J447" s="208"/>
      <c r="K447" s="208"/>
      <c r="N447" s="197"/>
      <c r="O447" s="194"/>
      <c r="P447" s="197"/>
    </row>
    <row r="448" spans="1:16" s="193" customFormat="1" x14ac:dyDescent="0.25">
      <c r="A448" s="192"/>
      <c r="G448" s="176"/>
      <c r="H448" s="198"/>
      <c r="I448" s="198"/>
      <c r="K448" s="194"/>
    </row>
    <row r="449" spans="1:17" s="193" customFormat="1" x14ac:dyDescent="0.25">
      <c r="A449" s="192"/>
      <c r="G449" s="176"/>
      <c r="H449" s="198"/>
      <c r="I449" s="198"/>
      <c r="K449" s="194"/>
    </row>
    <row r="450" spans="1:17" s="193" customFormat="1" x14ac:dyDescent="0.25">
      <c r="A450" s="192"/>
      <c r="G450" s="176"/>
      <c r="H450" s="198"/>
      <c r="I450" s="198"/>
      <c r="K450" s="194"/>
    </row>
    <row r="451" spans="1:17" s="193" customFormat="1" x14ac:dyDescent="0.25">
      <c r="A451" s="192"/>
      <c r="G451" s="176"/>
      <c r="H451" s="198"/>
      <c r="I451" s="198"/>
      <c r="K451" s="194"/>
    </row>
    <row r="452" spans="1:17" s="193" customFormat="1" x14ac:dyDescent="0.25">
      <c r="A452" s="192"/>
      <c r="G452" s="176"/>
      <c r="H452" s="198"/>
      <c r="I452" s="198"/>
      <c r="K452" s="194"/>
    </row>
    <row r="453" spans="1:17" s="193" customFormat="1" x14ac:dyDescent="0.25">
      <c r="A453" s="192"/>
      <c r="G453" s="176"/>
      <c r="H453" s="198"/>
      <c r="I453" s="198"/>
      <c r="K453" s="194"/>
    </row>
    <row r="454" spans="1:17" s="193" customFormat="1" x14ac:dyDescent="0.25">
      <c r="A454" s="192"/>
      <c r="G454" s="176"/>
      <c r="H454" s="198"/>
      <c r="I454" s="198"/>
      <c r="K454" s="194"/>
    </row>
    <row r="455" spans="1:17" s="193" customFormat="1" x14ac:dyDescent="0.25">
      <c r="A455" s="192"/>
      <c r="G455" s="176"/>
      <c r="H455" s="198"/>
      <c r="I455" s="198"/>
      <c r="K455" s="194"/>
    </row>
    <row r="456" spans="1:17" s="193" customFormat="1" x14ac:dyDescent="0.25">
      <c r="A456" s="192"/>
      <c r="G456" s="176"/>
      <c r="H456" s="198"/>
      <c r="I456" s="198"/>
      <c r="K456" s="194"/>
    </row>
    <row r="457" spans="1:17" s="193" customFormat="1" x14ac:dyDescent="0.25">
      <c r="A457" s="192"/>
      <c r="G457" s="176">
        <f>+G429+L457</f>
        <v>163762212.28</v>
      </c>
      <c r="H457" s="194"/>
      <c r="I457" s="198"/>
      <c r="J457" s="194"/>
      <c r="K457" s="194"/>
      <c r="L457" s="194">
        <f>+K430+L430-M430</f>
        <v>0</v>
      </c>
      <c r="N457" s="53"/>
      <c r="O457" s="53"/>
      <c r="P457" s="53"/>
    </row>
    <row r="458" spans="1:17" s="193" customFormat="1" x14ac:dyDescent="0.25">
      <c r="A458" s="192"/>
      <c r="E458" s="209"/>
      <c r="F458" s="209"/>
      <c r="G458" s="209"/>
      <c r="H458" s="209"/>
      <c r="I458" s="209"/>
      <c r="J458" s="209"/>
      <c r="K458" s="209"/>
      <c r="L458" s="194">
        <f>+G429+L457</f>
        <v>163762212.28</v>
      </c>
      <c r="N458" s="53"/>
      <c r="O458" s="53"/>
      <c r="P458" s="53"/>
      <c r="Q458" s="197" t="s">
        <v>396</v>
      </c>
    </row>
    <row r="459" spans="1:17" s="193" customFormat="1" x14ac:dyDescent="0.25">
      <c r="A459" s="192"/>
      <c r="E459" s="207"/>
      <c r="F459" s="207"/>
      <c r="G459" s="207"/>
      <c r="H459" s="207"/>
      <c r="I459" s="207"/>
      <c r="J459" s="207"/>
      <c r="K459" s="207"/>
      <c r="L459" s="194">
        <f>+L457+I429</f>
        <v>-6253362.8899999857</v>
      </c>
      <c r="N459" s="53"/>
      <c r="O459" s="53"/>
      <c r="P459" s="53"/>
      <c r="Q459" s="197" t="s">
        <v>397</v>
      </c>
    </row>
    <row r="460" spans="1:17" s="193" customFormat="1" x14ac:dyDescent="0.25">
      <c r="A460" s="192"/>
      <c r="E460" s="207"/>
      <c r="F460" s="207"/>
      <c r="G460" s="207"/>
      <c r="H460" s="207"/>
      <c r="I460" s="207"/>
      <c r="J460" s="207"/>
      <c r="K460" s="207"/>
      <c r="L460" s="194"/>
      <c r="N460" s="53"/>
      <c r="O460" s="52"/>
      <c r="P460" s="53"/>
    </row>
    <row r="461" spans="1:17" s="193" customFormat="1" x14ac:dyDescent="0.25">
      <c r="A461" s="192"/>
      <c r="E461" s="207"/>
      <c r="F461" s="207"/>
      <c r="G461" s="207"/>
      <c r="H461" s="207"/>
      <c r="I461" s="207"/>
      <c r="J461" s="207"/>
      <c r="K461" s="207"/>
      <c r="L461" s="194"/>
      <c r="N461" s="53"/>
      <c r="O461" s="53"/>
      <c r="P461" s="53"/>
      <c r="Q461" s="193">
        <f>15700+2250</f>
        <v>17950</v>
      </c>
    </row>
    <row r="462" spans="1:17" s="193" customFormat="1" x14ac:dyDescent="0.25">
      <c r="A462" s="192"/>
      <c r="E462" s="207"/>
      <c r="F462" s="207"/>
      <c r="G462" s="207"/>
      <c r="H462" s="207"/>
      <c r="I462" s="207"/>
      <c r="J462" s="207"/>
      <c r="K462" s="207"/>
      <c r="N462" s="53"/>
      <c r="O462" s="52"/>
      <c r="P462" s="53"/>
    </row>
    <row r="463" spans="1:17" s="193" customFormat="1" x14ac:dyDescent="0.25">
      <c r="A463" s="192"/>
      <c r="E463" s="207"/>
      <c r="F463" s="207"/>
      <c r="G463" s="207"/>
      <c r="H463" s="207"/>
      <c r="I463" s="207"/>
      <c r="J463" s="207"/>
      <c r="K463" s="207"/>
      <c r="N463" s="53"/>
      <c r="O463" s="52"/>
      <c r="P463" s="53"/>
    </row>
    <row r="464" spans="1:17" s="193" customFormat="1" x14ac:dyDescent="0.25">
      <c r="A464" s="192"/>
      <c r="E464" s="207"/>
      <c r="F464" s="207"/>
      <c r="G464" s="207"/>
      <c r="H464" s="207"/>
      <c r="I464" s="207"/>
      <c r="J464" s="207"/>
      <c r="K464" s="207"/>
      <c r="N464" s="53"/>
      <c r="O464" s="53"/>
      <c r="P464"/>
    </row>
    <row r="465" spans="1:16" s="193" customFormat="1" x14ac:dyDescent="0.25">
      <c r="A465" s="192"/>
      <c r="E465" s="199"/>
      <c r="F465" s="199"/>
      <c r="G465" s="199"/>
      <c r="H465" s="199"/>
      <c r="I465" s="199"/>
      <c r="J465" s="199"/>
      <c r="K465" s="200"/>
      <c r="L465" s="194">
        <f>+I429+L457</f>
        <v>-6253362.8899999857</v>
      </c>
      <c r="N465" s="53"/>
      <c r="O465" s="53"/>
      <c r="P465" s="53"/>
    </row>
    <row r="466" spans="1:16" s="193" customFormat="1" x14ac:dyDescent="0.25">
      <c r="A466" s="192"/>
      <c r="E466" s="199"/>
      <c r="F466" s="199"/>
      <c r="G466" s="199"/>
      <c r="H466" s="200"/>
      <c r="I466" s="199"/>
      <c r="J466" s="199"/>
      <c r="K466" s="200"/>
      <c r="L466" s="194">
        <f>+G428+L457</f>
        <v>147884103.28</v>
      </c>
      <c r="N466" s="53"/>
      <c r="O466" s="53"/>
      <c r="P466" s="53"/>
    </row>
    <row r="467" spans="1:16" s="193" customFormat="1" x14ac:dyDescent="0.25">
      <c r="A467" s="192"/>
      <c r="E467" s="199"/>
      <c r="F467" s="199"/>
      <c r="G467" s="199"/>
      <c r="H467" s="199"/>
      <c r="I467" s="199"/>
      <c r="J467" s="199"/>
      <c r="K467" s="200"/>
      <c r="N467" s="53"/>
      <c r="O467" s="53"/>
      <c r="P467" s="53"/>
    </row>
    <row r="468" spans="1:16" s="193" customFormat="1" x14ac:dyDescent="0.25">
      <c r="A468" s="192"/>
      <c r="E468" s="207"/>
      <c r="F468" s="207"/>
      <c r="G468" s="207"/>
      <c r="H468" s="207"/>
      <c r="I468" s="207"/>
      <c r="J468" s="207"/>
      <c r="K468" s="207"/>
      <c r="N468" s="53"/>
      <c r="O468" s="53"/>
      <c r="P468" s="53"/>
    </row>
    <row r="469" spans="1:16" s="193" customFormat="1" x14ac:dyDescent="0.25">
      <c r="A469" s="192"/>
      <c r="E469" s="207"/>
      <c r="F469" s="207"/>
      <c r="G469" s="207"/>
      <c r="H469" s="207"/>
      <c r="I469" s="207"/>
      <c r="J469" s="207"/>
      <c r="K469" s="207"/>
      <c r="N469" s="53"/>
      <c r="O469" s="53"/>
      <c r="P469" s="53"/>
    </row>
    <row r="470" spans="1:16" s="193" customFormat="1" x14ac:dyDescent="0.25">
      <c r="A470" s="192"/>
      <c r="E470" s="207"/>
      <c r="F470" s="207"/>
      <c r="G470" s="207"/>
      <c r="H470" s="207"/>
      <c r="I470" s="207"/>
      <c r="J470" s="207"/>
      <c r="K470" s="207"/>
      <c r="N470" s="197"/>
    </row>
    <row r="471" spans="1:16" s="193" customFormat="1" x14ac:dyDescent="0.25">
      <c r="A471" s="192"/>
      <c r="G471" s="176"/>
      <c r="H471" s="198"/>
      <c r="I471" s="198"/>
      <c r="K471" s="194"/>
    </row>
    <row r="472" spans="1:16" s="193" customFormat="1" x14ac:dyDescent="0.25">
      <c r="A472" s="192"/>
      <c r="E472" s="206"/>
      <c r="F472" s="206"/>
      <c r="G472" s="206"/>
      <c r="H472" s="206"/>
      <c r="I472" s="206"/>
      <c r="J472" s="206"/>
      <c r="K472" s="206"/>
    </row>
    <row r="473" spans="1:16" s="193" customFormat="1" x14ac:dyDescent="0.25">
      <c r="A473" s="192"/>
      <c r="E473" s="201"/>
      <c r="F473" s="201"/>
      <c r="G473" s="202"/>
      <c r="H473" s="203"/>
      <c r="I473" s="203"/>
      <c r="J473" s="201"/>
      <c r="K473" s="204"/>
    </row>
    <row r="474" spans="1:16" s="193" customFormat="1" x14ac:dyDescent="0.25">
      <c r="A474" s="192"/>
      <c r="E474" s="201"/>
      <c r="F474" s="201"/>
      <c r="G474" s="202"/>
      <c r="H474" s="203"/>
      <c r="I474" s="203"/>
      <c r="J474" s="201"/>
      <c r="K474" s="204"/>
    </row>
    <row r="475" spans="1:16" s="193" customFormat="1" x14ac:dyDescent="0.25">
      <c r="A475" s="192"/>
      <c r="E475" s="201"/>
      <c r="F475" s="201"/>
      <c r="G475" s="202"/>
      <c r="H475" s="203"/>
      <c r="I475" s="203"/>
      <c r="J475" s="201"/>
      <c r="K475" s="204"/>
    </row>
    <row r="476" spans="1:16" s="193" customFormat="1" x14ac:dyDescent="0.25">
      <c r="A476" s="192"/>
      <c r="E476" s="201"/>
      <c r="F476" s="201"/>
      <c r="G476" s="202"/>
      <c r="H476" s="203"/>
      <c r="I476" s="203"/>
      <c r="J476" s="201"/>
      <c r="K476" s="204"/>
    </row>
    <row r="477" spans="1:16" s="193" customFormat="1" x14ac:dyDescent="0.25">
      <c r="A477" s="192"/>
      <c r="E477" s="201"/>
      <c r="F477" s="201"/>
      <c r="G477" s="202"/>
      <c r="H477" s="203"/>
      <c r="I477" s="203"/>
      <c r="J477" s="201"/>
      <c r="K477" s="204"/>
    </row>
    <row r="478" spans="1:16" s="193" customFormat="1" x14ac:dyDescent="0.25">
      <c r="A478" s="192"/>
      <c r="G478" s="176"/>
      <c r="H478" s="198"/>
      <c r="I478" s="198"/>
      <c r="K478" s="194"/>
    </row>
    <row r="479" spans="1:16" s="193" customFormat="1" x14ac:dyDescent="0.25">
      <c r="A479" s="192"/>
      <c r="G479" s="176"/>
      <c r="H479" s="198"/>
      <c r="I479" s="198"/>
      <c r="K479" s="194"/>
    </row>
    <row r="480" spans="1:16" s="193" customFormat="1" x14ac:dyDescent="0.25">
      <c r="A480" s="192"/>
      <c r="E480" s="206"/>
      <c r="F480" s="206"/>
      <c r="G480" s="206"/>
      <c r="H480" s="206"/>
      <c r="I480" s="206"/>
      <c r="J480" s="206"/>
      <c r="K480" s="206"/>
    </row>
    <row r="481" spans="1:11" s="193" customFormat="1" x14ac:dyDescent="0.25">
      <c r="A481" s="192"/>
      <c r="G481" s="176"/>
      <c r="H481" s="198"/>
      <c r="I481" s="198"/>
      <c r="K481" s="194"/>
    </row>
    <row r="482" spans="1:11" s="193" customFormat="1" x14ac:dyDescent="0.25">
      <c r="A482" s="192"/>
      <c r="G482" s="176"/>
      <c r="H482" s="198"/>
      <c r="I482" s="198"/>
      <c r="K482" s="194"/>
    </row>
    <row r="483" spans="1:11" s="193" customFormat="1" x14ac:dyDescent="0.25">
      <c r="A483" s="192"/>
      <c r="G483" s="176"/>
      <c r="H483" s="198"/>
      <c r="I483" s="198"/>
      <c r="K483" s="194"/>
    </row>
    <row r="484" spans="1:11" s="193" customFormat="1" x14ac:dyDescent="0.25">
      <c r="A484" s="192"/>
      <c r="G484" s="176"/>
      <c r="H484" s="198"/>
      <c r="I484" s="198"/>
      <c r="K484" s="194"/>
    </row>
    <row r="485" spans="1:11" s="193" customFormat="1" x14ac:dyDescent="0.25">
      <c r="A485" s="192"/>
      <c r="G485" s="176"/>
      <c r="H485" s="198"/>
      <c r="I485" s="198"/>
      <c r="K485" s="194"/>
    </row>
    <row r="486" spans="1:11" s="193" customFormat="1" x14ac:dyDescent="0.25">
      <c r="A486" s="192"/>
      <c r="G486" s="176"/>
      <c r="H486" s="198"/>
      <c r="I486" s="198"/>
      <c r="K486" s="194"/>
    </row>
    <row r="487" spans="1:11" s="193" customFormat="1" x14ac:dyDescent="0.25">
      <c r="A487" s="192"/>
      <c r="G487" s="176"/>
      <c r="H487" s="198"/>
      <c r="I487" s="198"/>
      <c r="K487" s="194"/>
    </row>
    <row r="488" spans="1:11" s="193" customFormat="1" x14ac:dyDescent="0.25">
      <c r="A488" s="192"/>
      <c r="G488" s="176"/>
      <c r="H488" s="198"/>
      <c r="I488" s="198"/>
      <c r="K488" s="194"/>
    </row>
    <row r="489" spans="1:11" s="193" customFormat="1" x14ac:dyDescent="0.25">
      <c r="A489" s="192"/>
      <c r="G489" s="176"/>
      <c r="H489" s="198"/>
      <c r="I489" s="198"/>
      <c r="K489" s="194"/>
    </row>
    <row r="490" spans="1:11" s="193" customFormat="1" x14ac:dyDescent="0.25">
      <c r="A490" s="192"/>
      <c r="G490" s="176"/>
      <c r="H490" s="198"/>
      <c r="I490" s="198"/>
      <c r="K490" s="194"/>
    </row>
    <row r="491" spans="1:11" s="193" customFormat="1" x14ac:dyDescent="0.25">
      <c r="A491" s="192"/>
      <c r="G491" s="176"/>
      <c r="H491" s="198"/>
      <c r="I491" s="198"/>
      <c r="K491" s="194"/>
    </row>
    <row r="492" spans="1:11" s="193" customFormat="1" x14ac:dyDescent="0.25">
      <c r="A492" s="192"/>
      <c r="G492" s="176"/>
      <c r="H492" s="198"/>
      <c r="I492" s="198"/>
      <c r="K492" s="194"/>
    </row>
    <row r="493" spans="1:11" s="193" customFormat="1" x14ac:dyDescent="0.25">
      <c r="A493" s="192"/>
      <c r="G493" s="176"/>
      <c r="H493" s="198"/>
      <c r="I493" s="198"/>
      <c r="K493" s="194"/>
    </row>
    <row r="494" spans="1:11" s="193" customFormat="1" x14ac:dyDescent="0.25">
      <c r="A494" s="192"/>
      <c r="G494" s="176"/>
      <c r="H494" s="198"/>
      <c r="I494" s="198"/>
      <c r="K494" s="194"/>
    </row>
    <row r="495" spans="1:11" s="193" customFormat="1" x14ac:dyDescent="0.25">
      <c r="A495" s="192"/>
      <c r="G495" s="176"/>
      <c r="H495" s="198"/>
      <c r="I495" s="198"/>
      <c r="K495" s="194"/>
    </row>
    <row r="496" spans="1:11" s="193" customFormat="1" x14ac:dyDescent="0.25">
      <c r="A496" s="192"/>
      <c r="G496" s="176"/>
      <c r="H496" s="198"/>
      <c r="I496" s="198"/>
      <c r="K496" s="194"/>
    </row>
    <row r="497" spans="1:11" s="193" customFormat="1" x14ac:dyDescent="0.25">
      <c r="A497" s="192"/>
      <c r="G497" s="176"/>
      <c r="H497" s="198"/>
      <c r="I497" s="198"/>
      <c r="K497" s="194"/>
    </row>
    <row r="498" spans="1:11" s="193" customFormat="1" x14ac:dyDescent="0.25">
      <c r="A498" s="192"/>
      <c r="G498" s="176"/>
      <c r="H498" s="198"/>
      <c r="I498" s="198"/>
      <c r="K498" s="194"/>
    </row>
    <row r="499" spans="1:11" s="193" customFormat="1" x14ac:dyDescent="0.25">
      <c r="A499" s="192"/>
      <c r="G499" s="176"/>
      <c r="H499" s="198"/>
      <c r="I499" s="198"/>
      <c r="K499" s="194"/>
    </row>
  </sheetData>
  <mergeCells count="19">
    <mergeCell ref="L4:L5"/>
    <mergeCell ref="F278:F279"/>
    <mergeCell ref="E462:K462"/>
    <mergeCell ref="B2:G2"/>
    <mergeCell ref="B3:G3"/>
    <mergeCell ref="B4:E5"/>
    <mergeCell ref="K4:K5"/>
    <mergeCell ref="E447:K447"/>
    <mergeCell ref="E458:K458"/>
    <mergeCell ref="E459:K459"/>
    <mergeCell ref="E460:K460"/>
    <mergeCell ref="E461:K461"/>
    <mergeCell ref="E480:K480"/>
    <mergeCell ref="E463:K463"/>
    <mergeCell ref="E464:K464"/>
    <mergeCell ref="E468:K468"/>
    <mergeCell ref="E469:K469"/>
    <mergeCell ref="E470:K470"/>
    <mergeCell ref="E472:K4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</dc:creator>
  <cp:lastModifiedBy>Fabiola Tacchetti</cp:lastModifiedBy>
  <dcterms:created xsi:type="dcterms:W3CDTF">2020-06-17T10:40:41Z</dcterms:created>
  <dcterms:modified xsi:type="dcterms:W3CDTF">2020-06-17T12:34:33Z</dcterms:modified>
</cp:coreProperties>
</file>