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SIP\gobierno\RESPONSABILIDAD FISCAL MUNICIPAL\Ejecuciones presupuestarias\2021\"/>
    </mc:Choice>
  </mc:AlternateContent>
  <bookViews>
    <workbookView xWindow="0" yWindow="0" windowWidth="23040" windowHeight="8952" firstSheet="3" activeTab="11"/>
  </bookViews>
  <sheets>
    <sheet name="Enero" sheetId="5" r:id="rId1"/>
    <sheet name="Febrero" sheetId="19" r:id="rId2"/>
    <sheet name="Marzo" sheetId="9" r:id="rId3"/>
    <sheet name="Abril" sheetId="11" r:id="rId4"/>
    <sheet name="Mayo" sheetId="10" r:id="rId5"/>
    <sheet name="Junio" sheetId="14" r:id="rId6"/>
    <sheet name="Julio" sheetId="17" r:id="rId7"/>
    <sheet name="Agosto" sheetId="1" r:id="rId8"/>
    <sheet name="Septiembre" sheetId="6" r:id="rId9"/>
    <sheet name="Octubre" sheetId="4" r:id="rId10"/>
    <sheet name="Noviembre" sheetId="7" r:id="rId11"/>
    <sheet name="Diciembre" sheetId="8" r:id="rId12"/>
    <sheet name="Anual" sheetId="16" r:id="rId13"/>
  </sheets>
  <externalReferences>
    <externalReference r:id="rId14"/>
  </externalReferences>
  <calcPr calcId="162913"/>
</workbook>
</file>

<file path=xl/calcChain.xml><?xml version="1.0" encoding="utf-8"?>
<calcChain xmlns="http://schemas.openxmlformats.org/spreadsheetml/2006/main">
  <c r="F9" i="8" l="1"/>
  <c r="G9" i="8"/>
  <c r="E9" i="8"/>
  <c r="D9" i="8"/>
  <c r="E13" i="7" l="1"/>
  <c r="E13" i="4"/>
  <c r="E13" i="6"/>
  <c r="E13" i="1"/>
  <c r="E13" i="17"/>
  <c r="E13" i="14"/>
  <c r="E13" i="11"/>
  <c r="E13" i="9"/>
  <c r="E193" i="5" l="1"/>
  <c r="E166" i="8"/>
  <c r="F108" i="17"/>
  <c r="D107" i="17"/>
  <c r="F107" i="17" s="1"/>
  <c r="G107" i="17" s="1"/>
  <c r="F107" i="10"/>
  <c r="G107" i="10" s="1"/>
  <c r="E101" i="11"/>
  <c r="D107" i="11"/>
  <c r="F107" i="11" s="1"/>
  <c r="G107" i="9"/>
  <c r="D107" i="9"/>
  <c r="D106" i="19"/>
  <c r="F104" i="5"/>
  <c r="G104" i="5" s="1"/>
  <c r="F105" i="5"/>
  <c r="G105" i="5" s="1"/>
  <c r="F106" i="5"/>
  <c r="G106" i="5" s="1"/>
  <c r="F107" i="5"/>
  <c r="D107" i="19" s="1"/>
  <c r="G107" i="5"/>
  <c r="E58" i="17"/>
  <c r="E78" i="17"/>
  <c r="E53" i="5"/>
  <c r="E53" i="11"/>
  <c r="E53" i="10"/>
  <c r="E56" i="10"/>
  <c r="F107" i="14"/>
  <c r="G107" i="14" s="1"/>
  <c r="E56" i="8"/>
  <c r="E56" i="1"/>
  <c r="E59" i="10"/>
  <c r="D105" i="19" l="1"/>
  <c r="D104" i="19"/>
  <c r="E53" i="9" l="1"/>
  <c r="E25" i="8" l="1"/>
  <c r="E13" i="8" s="1"/>
  <c r="C199" i="8" l="1"/>
  <c r="C198" i="8"/>
  <c r="C197" i="8" s="1"/>
  <c r="C192" i="8"/>
  <c r="C191" i="8"/>
  <c r="C179" i="8"/>
  <c r="C178" i="8" s="1"/>
  <c r="C165" i="8" s="1"/>
  <c r="C166" i="8"/>
  <c r="C144" i="8"/>
  <c r="C143" i="8" s="1"/>
  <c r="C132" i="8"/>
  <c r="C111" i="8" s="1"/>
  <c r="C102" i="8"/>
  <c r="C101" i="8" s="1"/>
  <c r="B92" i="8"/>
  <c r="C76" i="8"/>
  <c r="C75" i="8" s="1"/>
  <c r="C69" i="8"/>
  <c r="C68" i="8" s="1"/>
  <c r="C52" i="8"/>
  <c r="C51" i="8"/>
  <c r="C46" i="8"/>
  <c r="C42" i="8"/>
  <c r="C33" i="8"/>
  <c r="C27" i="8"/>
  <c r="C12" i="8" s="1"/>
  <c r="C11" i="8" s="1"/>
  <c r="C13" i="8"/>
  <c r="C199" i="7"/>
  <c r="C198" i="7"/>
  <c r="C197" i="7" s="1"/>
  <c r="C192" i="7"/>
  <c r="C191" i="7" s="1"/>
  <c r="C179" i="7"/>
  <c r="C178" i="7" s="1"/>
  <c r="C166" i="7"/>
  <c r="C144" i="7"/>
  <c r="C143" i="7" s="1"/>
  <c r="C132" i="7"/>
  <c r="C111" i="7"/>
  <c r="C102" i="7"/>
  <c r="C101" i="7" s="1"/>
  <c r="C100" i="7" s="1"/>
  <c r="B92" i="7"/>
  <c r="C76" i="7"/>
  <c r="C75" i="7"/>
  <c r="C69" i="7"/>
  <c r="C68" i="7" s="1"/>
  <c r="C67" i="7" s="1"/>
  <c r="C52" i="7"/>
  <c r="C51" i="7" s="1"/>
  <c r="C46" i="7"/>
  <c r="C42" i="7"/>
  <c r="C33" i="7"/>
  <c r="C27" i="7"/>
  <c r="C13" i="7"/>
  <c r="C199" i="4"/>
  <c r="C198" i="4"/>
  <c r="C197" i="4" s="1"/>
  <c r="C192" i="4"/>
  <c r="C191" i="4" s="1"/>
  <c r="C179" i="4"/>
  <c r="C178" i="4" s="1"/>
  <c r="C166" i="4"/>
  <c r="C144" i="4"/>
  <c r="C143" i="4" s="1"/>
  <c r="C132" i="4"/>
  <c r="C111" i="4"/>
  <c r="C102" i="4"/>
  <c r="C101" i="4" s="1"/>
  <c r="C100" i="4" s="1"/>
  <c r="B92" i="4"/>
  <c r="C76" i="4"/>
  <c r="C75" i="4"/>
  <c r="C69" i="4"/>
  <c r="C68" i="4" s="1"/>
  <c r="C67" i="4" s="1"/>
  <c r="C52" i="4"/>
  <c r="C51" i="4" s="1"/>
  <c r="C46" i="4"/>
  <c r="C42" i="4"/>
  <c r="C33" i="4"/>
  <c r="C27" i="4"/>
  <c r="C13" i="4"/>
  <c r="C199" i="6"/>
  <c r="C198" i="6"/>
  <c r="C197" i="6" s="1"/>
  <c r="C192" i="6"/>
  <c r="C191" i="6"/>
  <c r="C179" i="6"/>
  <c r="C178" i="6" s="1"/>
  <c r="C165" i="6" s="1"/>
  <c r="C166" i="6"/>
  <c r="C144" i="6"/>
  <c r="C143" i="6" s="1"/>
  <c r="C132" i="6"/>
  <c r="C111" i="6"/>
  <c r="C102" i="6"/>
  <c r="C101" i="6" s="1"/>
  <c r="B92" i="6"/>
  <c r="C76" i="6"/>
  <c r="C75" i="6"/>
  <c r="C69" i="6"/>
  <c r="C68" i="6" s="1"/>
  <c r="C52" i="6"/>
  <c r="C51" i="6" s="1"/>
  <c r="C46" i="6"/>
  <c r="C42" i="6"/>
  <c r="C33" i="6"/>
  <c r="C27" i="6"/>
  <c r="C13" i="6"/>
  <c r="C199" i="1"/>
  <c r="C198" i="1"/>
  <c r="C197" i="1" s="1"/>
  <c r="C192" i="1"/>
  <c r="C191" i="1"/>
  <c r="C179" i="1"/>
  <c r="C178" i="1" s="1"/>
  <c r="C165" i="1" s="1"/>
  <c r="C166" i="1"/>
  <c r="C144" i="1"/>
  <c r="C143" i="1" s="1"/>
  <c r="C132" i="1"/>
  <c r="C111" i="1" s="1"/>
  <c r="C102" i="1"/>
  <c r="C101" i="1" s="1"/>
  <c r="B92" i="1"/>
  <c r="C76" i="1"/>
  <c r="C75" i="1" s="1"/>
  <c r="C69" i="1"/>
  <c r="C68" i="1" s="1"/>
  <c r="C52" i="1"/>
  <c r="C51" i="1"/>
  <c r="C46" i="1"/>
  <c r="C42" i="1"/>
  <c r="C33" i="1"/>
  <c r="C27" i="1"/>
  <c r="C13" i="1"/>
  <c r="C199" i="17"/>
  <c r="C198" i="17"/>
  <c r="C197" i="17" s="1"/>
  <c r="C192" i="17"/>
  <c r="C191" i="17" s="1"/>
  <c r="C179" i="17"/>
  <c r="C178" i="17" s="1"/>
  <c r="C166" i="17"/>
  <c r="C144" i="17"/>
  <c r="C143" i="17" s="1"/>
  <c r="C132" i="17"/>
  <c r="C111" i="17"/>
  <c r="C102" i="17"/>
  <c r="C101" i="17" s="1"/>
  <c r="C100" i="17" s="1"/>
  <c r="C99" i="17" s="1"/>
  <c r="B92" i="17"/>
  <c r="C76" i="17"/>
  <c r="C75" i="17"/>
  <c r="C69" i="17"/>
  <c r="C68" i="17" s="1"/>
  <c r="C67" i="17" s="1"/>
  <c r="C52" i="17"/>
  <c r="C51" i="17" s="1"/>
  <c r="C46" i="17"/>
  <c r="C42" i="17"/>
  <c r="C33" i="17"/>
  <c r="C27" i="17"/>
  <c r="C13" i="17"/>
  <c r="C199" i="14"/>
  <c r="C198" i="14"/>
  <c r="C197" i="14" s="1"/>
  <c r="C192" i="14"/>
  <c r="C191" i="14" s="1"/>
  <c r="C179" i="14"/>
  <c r="C178" i="14" s="1"/>
  <c r="C166" i="14"/>
  <c r="C144" i="14"/>
  <c r="C143" i="14" s="1"/>
  <c r="C132" i="14"/>
  <c r="C111" i="14"/>
  <c r="C102" i="14"/>
  <c r="C101" i="14" s="1"/>
  <c r="C100" i="14" s="1"/>
  <c r="B92" i="14"/>
  <c r="C76" i="14"/>
  <c r="C75" i="14"/>
  <c r="C69" i="14"/>
  <c r="C68" i="14" s="1"/>
  <c r="C67" i="14" s="1"/>
  <c r="C52" i="14"/>
  <c r="C51" i="14" s="1"/>
  <c r="C46" i="14"/>
  <c r="C42" i="14"/>
  <c r="C33" i="14"/>
  <c r="C27" i="14"/>
  <c r="C13" i="14"/>
  <c r="C199" i="10"/>
  <c r="C198" i="10"/>
  <c r="C197" i="10" s="1"/>
  <c r="C192" i="10"/>
  <c r="C191" i="10" s="1"/>
  <c r="C179" i="10"/>
  <c r="C178" i="10" s="1"/>
  <c r="C166" i="10"/>
  <c r="C144" i="10"/>
  <c r="C143" i="10" s="1"/>
  <c r="C132" i="10"/>
  <c r="C111" i="10"/>
  <c r="C102" i="10"/>
  <c r="C101" i="10" s="1"/>
  <c r="C100" i="10" s="1"/>
  <c r="C99" i="10" s="1"/>
  <c r="B92" i="10"/>
  <c r="C76" i="10"/>
  <c r="C75" i="10"/>
  <c r="C69" i="10"/>
  <c r="C68" i="10" s="1"/>
  <c r="C67" i="10" s="1"/>
  <c r="C52" i="10"/>
  <c r="C51" i="10"/>
  <c r="C46" i="10"/>
  <c r="C42" i="10"/>
  <c r="C33" i="10"/>
  <c r="C27" i="10"/>
  <c r="C13" i="10"/>
  <c r="C199" i="11"/>
  <c r="C198" i="11"/>
  <c r="C197" i="11" s="1"/>
  <c r="C192" i="11"/>
  <c r="C191" i="11" s="1"/>
  <c r="C179" i="11"/>
  <c r="C178" i="11" s="1"/>
  <c r="C165" i="11" s="1"/>
  <c r="C166" i="11"/>
  <c r="C144" i="11"/>
  <c r="C143" i="11" s="1"/>
  <c r="C132" i="11"/>
  <c r="C111" i="11"/>
  <c r="C102" i="11"/>
  <c r="C101" i="11" s="1"/>
  <c r="B92" i="11"/>
  <c r="C76" i="11"/>
  <c r="C75" i="11"/>
  <c r="C69" i="11"/>
  <c r="C68" i="11" s="1"/>
  <c r="C52" i="11"/>
  <c r="C51" i="11" s="1"/>
  <c r="C46" i="11"/>
  <c r="C42" i="11"/>
  <c r="C33" i="11"/>
  <c r="C27" i="11"/>
  <c r="C13" i="11"/>
  <c r="C12" i="11" s="1"/>
  <c r="C11" i="11" s="1"/>
  <c r="C199" i="9"/>
  <c r="C198" i="9"/>
  <c r="C197" i="9" s="1"/>
  <c r="C192" i="9"/>
  <c r="C191" i="9"/>
  <c r="C179" i="9"/>
  <c r="C178" i="9" s="1"/>
  <c r="C166" i="9"/>
  <c r="C144" i="9"/>
  <c r="C143" i="9" s="1"/>
  <c r="C132" i="9"/>
  <c r="C111" i="9" s="1"/>
  <c r="C102" i="9"/>
  <c r="C101" i="9" s="1"/>
  <c r="B92" i="9"/>
  <c r="C76" i="9"/>
  <c r="C75" i="9" s="1"/>
  <c r="C69" i="9"/>
  <c r="C68" i="9" s="1"/>
  <c r="C52" i="9"/>
  <c r="C51" i="9"/>
  <c r="C46" i="9"/>
  <c r="C42" i="9"/>
  <c r="C33" i="9"/>
  <c r="C27" i="9"/>
  <c r="C13" i="9"/>
  <c r="C199" i="19"/>
  <c r="C198" i="19"/>
  <c r="C197" i="19" s="1"/>
  <c r="C192" i="19"/>
  <c r="C191" i="19" s="1"/>
  <c r="C179" i="19"/>
  <c r="C178" i="19" s="1"/>
  <c r="C166" i="19"/>
  <c r="C144" i="19"/>
  <c r="C143" i="19" s="1"/>
  <c r="C132" i="19"/>
  <c r="C111" i="19"/>
  <c r="C102" i="19"/>
  <c r="C101" i="19" s="1"/>
  <c r="C100" i="19" s="1"/>
  <c r="B92" i="19"/>
  <c r="C76" i="19"/>
  <c r="C75" i="19"/>
  <c r="C69" i="19"/>
  <c r="C68" i="19" s="1"/>
  <c r="C67" i="19" s="1"/>
  <c r="C52" i="19"/>
  <c r="C51" i="19" s="1"/>
  <c r="C46" i="19"/>
  <c r="C42" i="19"/>
  <c r="C33" i="19"/>
  <c r="C27" i="19"/>
  <c r="C13" i="19"/>
  <c r="G135" i="5"/>
  <c r="G138" i="5"/>
  <c r="C132" i="5"/>
  <c r="C102" i="5"/>
  <c r="C67" i="8" l="1"/>
  <c r="C100" i="8"/>
  <c r="C165" i="7"/>
  <c r="C12" i="7"/>
  <c r="C11" i="7" s="1"/>
  <c r="C165" i="4"/>
  <c r="C12" i="4"/>
  <c r="C11" i="4" s="1"/>
  <c r="C9" i="4" s="1"/>
  <c r="C12" i="6"/>
  <c r="C11" i="6" s="1"/>
  <c r="C67" i="6"/>
  <c r="C100" i="6"/>
  <c r="C99" i="6" s="1"/>
  <c r="C98" i="6" s="1"/>
  <c r="C67" i="1"/>
  <c r="C100" i="1"/>
  <c r="C99" i="1" s="1"/>
  <c r="C98" i="1" s="1"/>
  <c r="C12" i="1"/>
  <c r="C11" i="1" s="1"/>
  <c r="C9" i="1" s="1"/>
  <c r="C12" i="17"/>
  <c r="C11" i="17" s="1"/>
  <c r="C165" i="17"/>
  <c r="C98" i="17" s="1"/>
  <c r="C12" i="14"/>
  <c r="C11" i="14" s="1"/>
  <c r="C165" i="14"/>
  <c r="C12" i="10"/>
  <c r="C11" i="10" s="1"/>
  <c r="C9" i="10" s="1"/>
  <c r="C67" i="11"/>
  <c r="C100" i="11"/>
  <c r="C67" i="9"/>
  <c r="C100" i="9"/>
  <c r="C12" i="9"/>
  <c r="C11" i="9" s="1"/>
  <c r="C9" i="9" s="1"/>
  <c r="C165" i="9"/>
  <c r="C12" i="19"/>
  <c r="C11" i="19" s="1"/>
  <c r="C165" i="19"/>
  <c r="C111" i="5"/>
  <c r="C99" i="8"/>
  <c r="C98" i="8" s="1"/>
  <c r="C9" i="8"/>
  <c r="C99" i="7"/>
  <c r="C98" i="7" s="1"/>
  <c r="C9" i="7"/>
  <c r="C99" i="4"/>
  <c r="C98" i="4" s="1"/>
  <c r="C9" i="6"/>
  <c r="C9" i="17"/>
  <c r="C9" i="14"/>
  <c r="C99" i="14"/>
  <c r="C98" i="14" s="1"/>
  <c r="C165" i="10"/>
  <c r="C98" i="10" s="1"/>
  <c r="C99" i="11"/>
  <c r="C98" i="11" s="1"/>
  <c r="C9" i="11"/>
  <c r="C99" i="9"/>
  <c r="C99" i="19"/>
  <c r="C98" i="19" s="1"/>
  <c r="C9" i="19"/>
  <c r="C98" i="9" l="1"/>
  <c r="E124" i="8"/>
  <c r="E124" i="4"/>
  <c r="E124" i="6"/>
  <c r="E124" i="1"/>
  <c r="E124" i="17"/>
  <c r="E124" i="10"/>
  <c r="E124" i="14"/>
  <c r="E124" i="11"/>
  <c r="E124" i="9"/>
  <c r="E124" i="19"/>
  <c r="E124" i="5"/>
  <c r="E179" i="7" l="1"/>
  <c r="E166" i="7"/>
  <c r="E179" i="4" l="1"/>
  <c r="E166" i="4"/>
  <c r="F185" i="1"/>
  <c r="G185" i="1" s="1"/>
  <c r="E111" i="6"/>
  <c r="F137" i="6"/>
  <c r="G137" i="6" s="1"/>
  <c r="E166" i="1"/>
  <c r="E179" i="1"/>
  <c r="E166" i="10"/>
  <c r="E166" i="14"/>
  <c r="E166" i="11"/>
  <c r="E166" i="9"/>
  <c r="D185" i="6" l="1"/>
  <c r="F185" i="6" s="1"/>
  <c r="G185" i="6" s="1"/>
  <c r="D137" i="4"/>
  <c r="F137" i="4" s="1"/>
  <c r="G137" i="4" s="1"/>
  <c r="E199" i="19"/>
  <c r="E198" i="19" s="1"/>
  <c r="F105" i="19"/>
  <c r="E42" i="19"/>
  <c r="F194" i="5"/>
  <c r="G194" i="5" s="1"/>
  <c r="F193" i="5"/>
  <c r="F201" i="5"/>
  <c r="D201" i="19" s="1"/>
  <c r="E166" i="5"/>
  <c r="D166" i="5"/>
  <c r="C166" i="5"/>
  <c r="F200" i="5"/>
  <c r="D199" i="5"/>
  <c r="E199" i="5"/>
  <c r="E198" i="5" s="1"/>
  <c r="C199" i="5"/>
  <c r="F44" i="5"/>
  <c r="G44" i="5" s="1"/>
  <c r="D42" i="5"/>
  <c r="E42" i="5"/>
  <c r="C42" i="5"/>
  <c r="G105" i="19" l="1"/>
  <c r="D105" i="9"/>
  <c r="F105" i="9" s="1"/>
  <c r="D105" i="11" s="1"/>
  <c r="F105" i="11" s="1"/>
  <c r="G201" i="5"/>
  <c r="D185" i="4"/>
  <c r="F185" i="4" s="1"/>
  <c r="D185" i="7" s="1"/>
  <c r="F185" i="7" s="1"/>
  <c r="G185" i="7" s="1"/>
  <c r="F201" i="19"/>
  <c r="D44" i="19"/>
  <c r="F44" i="19" s="1"/>
  <c r="G44" i="19" s="1"/>
  <c r="F199" i="5"/>
  <c r="E52" i="8"/>
  <c r="E52" i="7"/>
  <c r="E52" i="4"/>
  <c r="E52" i="6"/>
  <c r="E52" i="1"/>
  <c r="E52" i="17"/>
  <c r="E52" i="14"/>
  <c r="E52" i="10"/>
  <c r="E52" i="11"/>
  <c r="E52" i="9"/>
  <c r="E52" i="19"/>
  <c r="E52" i="5"/>
  <c r="D52" i="5"/>
  <c r="C52" i="5"/>
  <c r="F64" i="5"/>
  <c r="G64" i="5" s="1"/>
  <c r="G185" i="4" l="1"/>
  <c r="G105" i="11"/>
  <c r="D105" i="10"/>
  <c r="F105" i="10" s="1"/>
  <c r="G105" i="10" s="1"/>
  <c r="D64" i="19"/>
  <c r="F64" i="19" s="1"/>
  <c r="G64" i="19" s="1"/>
  <c r="F15" i="5"/>
  <c r="F16" i="5"/>
  <c r="F17" i="5"/>
  <c r="F18" i="5"/>
  <c r="F19" i="5"/>
  <c r="F20" i="5"/>
  <c r="F21" i="5"/>
  <c r="F22" i="5"/>
  <c r="F23" i="5"/>
  <c r="F24" i="5"/>
  <c r="F25" i="5"/>
  <c r="D64" i="9" l="1"/>
  <c r="F64" i="9" s="1"/>
  <c r="G64" i="9" s="1"/>
  <c r="D200" i="8"/>
  <c r="D194" i="8"/>
  <c r="D200" i="7"/>
  <c r="D194" i="7"/>
  <c r="D64" i="11" l="1"/>
  <c r="F64" i="11" s="1"/>
  <c r="D200" i="4"/>
  <c r="D194" i="4"/>
  <c r="D200" i="6"/>
  <c r="D194" i="6"/>
  <c r="D200" i="1"/>
  <c r="D194" i="1"/>
  <c r="D200" i="17"/>
  <c r="D194" i="17"/>
  <c r="D200" i="14"/>
  <c r="D194" i="14"/>
  <c r="G64" i="11" l="1"/>
  <c r="D64" i="10"/>
  <c r="D200" i="10"/>
  <c r="D199" i="10" s="1"/>
  <c r="D194" i="10"/>
  <c r="D185" i="11"/>
  <c r="G200" i="8"/>
  <c r="G198" i="8" s="1"/>
  <c r="G197" i="8" s="1"/>
  <c r="F199" i="8"/>
  <c r="E199" i="8"/>
  <c r="D199" i="8"/>
  <c r="F198" i="8"/>
  <c r="F197" i="8" s="1"/>
  <c r="E198" i="8"/>
  <c r="E197" i="8" s="1"/>
  <c r="D198" i="8"/>
  <c r="D197" i="8" s="1"/>
  <c r="G195" i="8"/>
  <c r="G194" i="8"/>
  <c r="E192" i="8"/>
  <c r="E191" i="8" s="1"/>
  <c r="E179" i="8"/>
  <c r="E144" i="8"/>
  <c r="E111" i="8"/>
  <c r="E101" i="8"/>
  <c r="F95" i="8"/>
  <c r="E76" i="8"/>
  <c r="E75" i="8"/>
  <c r="E69" i="8"/>
  <c r="E68" i="8"/>
  <c r="E51" i="8"/>
  <c r="E46" i="8"/>
  <c r="E42" i="8"/>
  <c r="E33" i="8"/>
  <c r="E27" i="8"/>
  <c r="G200" i="7"/>
  <c r="G198" i="7" s="1"/>
  <c r="G197" i="7" s="1"/>
  <c r="F199" i="7"/>
  <c r="E199" i="7"/>
  <c r="D199" i="7"/>
  <c r="F198" i="7"/>
  <c r="F197" i="7" s="1"/>
  <c r="E198" i="7"/>
  <c r="D198" i="7"/>
  <c r="D197" i="7" s="1"/>
  <c r="E197" i="7"/>
  <c r="G195" i="7"/>
  <c r="G194" i="7"/>
  <c r="E192" i="7"/>
  <c r="E191" i="7" s="1"/>
  <c r="E144" i="7"/>
  <c r="E111" i="7"/>
  <c r="E101" i="7"/>
  <c r="F95" i="7"/>
  <c r="E76" i="7"/>
  <c r="E75" i="7"/>
  <c r="E69" i="7"/>
  <c r="E68" i="7"/>
  <c r="E51" i="7"/>
  <c r="E46" i="7"/>
  <c r="E42" i="7"/>
  <c r="E33" i="7"/>
  <c r="E27" i="7"/>
  <c r="G200" i="4"/>
  <c r="G199" i="4" s="1"/>
  <c r="D198" i="4"/>
  <c r="D197" i="4" s="1"/>
  <c r="F199" i="4"/>
  <c r="E199" i="4"/>
  <c r="D199" i="4"/>
  <c r="F198" i="4"/>
  <c r="F197" i="4" s="1"/>
  <c r="E198" i="4"/>
  <c r="E197" i="4" s="1"/>
  <c r="G195" i="4"/>
  <c r="G194" i="4"/>
  <c r="E192" i="4"/>
  <c r="E191" i="4" s="1"/>
  <c r="E144" i="4"/>
  <c r="E111" i="4"/>
  <c r="E101" i="4"/>
  <c r="F95" i="4"/>
  <c r="E76" i="4"/>
  <c r="E75" i="4" s="1"/>
  <c r="E69" i="4"/>
  <c r="E68" i="4"/>
  <c r="E51" i="4"/>
  <c r="E46" i="4"/>
  <c r="E42" i="4"/>
  <c r="E33" i="4"/>
  <c r="E27" i="4"/>
  <c r="G200" i="6"/>
  <c r="G198" i="6" s="1"/>
  <c r="G197" i="6" s="1"/>
  <c r="F199" i="6"/>
  <c r="E199" i="6"/>
  <c r="D199" i="6"/>
  <c r="F198" i="6"/>
  <c r="F197" i="6" s="1"/>
  <c r="E198" i="6"/>
  <c r="E197" i="6" s="1"/>
  <c r="D198" i="6"/>
  <c r="D197" i="6" s="1"/>
  <c r="G194" i="6"/>
  <c r="E192" i="6"/>
  <c r="E191" i="6"/>
  <c r="E179" i="6" s="1"/>
  <c r="E166" i="6"/>
  <c r="E144" i="6"/>
  <c r="E101" i="6"/>
  <c r="F95" i="6"/>
  <c r="E76" i="6"/>
  <c r="E75" i="6" s="1"/>
  <c r="E69" i="6"/>
  <c r="E68" i="6" s="1"/>
  <c r="E51" i="6"/>
  <c r="E46" i="6"/>
  <c r="E42" i="6"/>
  <c r="E33" i="6"/>
  <c r="E27" i="6"/>
  <c r="G200" i="1"/>
  <c r="F199" i="1"/>
  <c r="E199" i="1"/>
  <c r="D199" i="1"/>
  <c r="F198" i="1"/>
  <c r="F197" i="1" s="1"/>
  <c r="E198" i="1"/>
  <c r="E197" i="1" s="1"/>
  <c r="D198" i="1"/>
  <c r="D197" i="1" s="1"/>
  <c r="G194" i="1"/>
  <c r="E192" i="1"/>
  <c r="E191" i="1" s="1"/>
  <c r="E144" i="1"/>
  <c r="E111" i="1"/>
  <c r="E101" i="1"/>
  <c r="F95" i="1"/>
  <c r="E76" i="1"/>
  <c r="E75" i="1" s="1"/>
  <c r="E69" i="1"/>
  <c r="E68" i="1" s="1"/>
  <c r="E51" i="1"/>
  <c r="E46" i="1"/>
  <c r="E42" i="1"/>
  <c r="E33" i="1"/>
  <c r="E27" i="1"/>
  <c r="G200" i="17"/>
  <c r="G199" i="17" s="1"/>
  <c r="D198" i="17"/>
  <c r="D197" i="17" s="1"/>
  <c r="F199" i="17"/>
  <c r="E199" i="17"/>
  <c r="D199" i="17"/>
  <c r="F198" i="17"/>
  <c r="F197" i="17" s="1"/>
  <c r="E198" i="17"/>
  <c r="E197" i="17" s="1"/>
  <c r="G194" i="17"/>
  <c r="E192" i="17"/>
  <c r="E191" i="17" s="1"/>
  <c r="E179" i="17"/>
  <c r="E166" i="17"/>
  <c r="E144" i="17"/>
  <c r="E111" i="17"/>
  <c r="F96" i="17"/>
  <c r="E76" i="17"/>
  <c r="E75" i="17" s="1"/>
  <c r="E69" i="17"/>
  <c r="E68" i="17" s="1"/>
  <c r="E51" i="17"/>
  <c r="E46" i="17"/>
  <c r="E42" i="17"/>
  <c r="E33" i="17"/>
  <c r="E27" i="17"/>
  <c r="G200" i="14"/>
  <c r="G199" i="14" s="1"/>
  <c r="F199" i="14"/>
  <c r="E199" i="14"/>
  <c r="D199" i="14"/>
  <c r="F198" i="14"/>
  <c r="F197" i="14" s="1"/>
  <c r="E198" i="14"/>
  <c r="E197" i="14" s="1"/>
  <c r="D198" i="14"/>
  <c r="D197" i="14" s="1"/>
  <c r="G195" i="14"/>
  <c r="G194" i="14"/>
  <c r="E192" i="14"/>
  <c r="E191" i="14" s="1"/>
  <c r="E179" i="14"/>
  <c r="E144" i="14"/>
  <c r="E111" i="14"/>
  <c r="E101" i="14"/>
  <c r="F95" i="14"/>
  <c r="E76" i="14"/>
  <c r="E75" i="14" s="1"/>
  <c r="E69" i="14"/>
  <c r="E68" i="14" s="1"/>
  <c r="E51" i="14"/>
  <c r="E46" i="14"/>
  <c r="E42" i="14"/>
  <c r="E33" i="14"/>
  <c r="E27" i="14"/>
  <c r="G200" i="10"/>
  <c r="G198" i="10" s="1"/>
  <c r="G197" i="10" s="1"/>
  <c r="G199" i="10"/>
  <c r="F199" i="10"/>
  <c r="E199" i="10"/>
  <c r="F198" i="10"/>
  <c r="F197" i="10" s="1"/>
  <c r="E198" i="10"/>
  <c r="E197" i="10" s="1"/>
  <c r="G195" i="10"/>
  <c r="G194" i="10"/>
  <c r="E192" i="10"/>
  <c r="E191" i="10" s="1"/>
  <c r="E179" i="10"/>
  <c r="E144" i="10"/>
  <c r="E111" i="10"/>
  <c r="E101" i="10"/>
  <c r="F95" i="10"/>
  <c r="E76" i="10"/>
  <c r="E75" i="10" s="1"/>
  <c r="E69" i="10"/>
  <c r="E68" i="10" s="1"/>
  <c r="E51" i="10"/>
  <c r="E46" i="10"/>
  <c r="E42" i="10"/>
  <c r="E33" i="10"/>
  <c r="E27" i="10"/>
  <c r="E13" i="10"/>
  <c r="E12" i="8" l="1"/>
  <c r="E11" i="8" s="1"/>
  <c r="E12" i="7"/>
  <c r="E11" i="7" s="1"/>
  <c r="E9" i="7" s="1"/>
  <c r="E67" i="4"/>
  <c r="E12" i="4"/>
  <c r="E11" i="4" s="1"/>
  <c r="E9" i="4" s="1"/>
  <c r="E12" i="6"/>
  <c r="E11" i="6" s="1"/>
  <c r="E12" i="1"/>
  <c r="E11" i="1" s="1"/>
  <c r="E12" i="17"/>
  <c r="E11" i="17" s="1"/>
  <c r="E12" i="14"/>
  <c r="E11" i="14" s="1"/>
  <c r="E67" i="10"/>
  <c r="E67" i="7"/>
  <c r="E67" i="17"/>
  <c r="E178" i="8"/>
  <c r="E165" i="8" s="1"/>
  <c r="E143" i="1"/>
  <c r="G198" i="4"/>
  <c r="G197" i="4" s="1"/>
  <c r="G198" i="14"/>
  <c r="G197" i="14" s="1"/>
  <c r="E178" i="6"/>
  <c r="E165" i="6" s="1"/>
  <c r="E178" i="10"/>
  <c r="E165" i="10" s="1"/>
  <c r="E143" i="10"/>
  <c r="E67" i="1"/>
  <c r="E67" i="6"/>
  <c r="E100" i="14"/>
  <c r="E178" i="14"/>
  <c r="E165" i="14" s="1"/>
  <c r="E178" i="17"/>
  <c r="G198" i="17"/>
  <c r="G197" i="17" s="1"/>
  <c r="E143" i="6"/>
  <c r="E100" i="4"/>
  <c r="E178" i="4"/>
  <c r="E165" i="4" s="1"/>
  <c r="G199" i="7"/>
  <c r="E143" i="8"/>
  <c r="G199" i="8"/>
  <c r="E101" i="17"/>
  <c r="E178" i="1"/>
  <c r="E165" i="1" s="1"/>
  <c r="E178" i="7"/>
  <c r="E165" i="7" s="1"/>
  <c r="F64" i="10"/>
  <c r="D198" i="10"/>
  <c r="D197" i="10" s="1"/>
  <c r="E67" i="8"/>
  <c r="E100" i="8"/>
  <c r="E100" i="7"/>
  <c r="E143" i="7"/>
  <c r="E143" i="4"/>
  <c r="E9" i="6"/>
  <c r="E100" i="6"/>
  <c r="G199" i="6"/>
  <c r="E100" i="1"/>
  <c r="E99" i="1" s="1"/>
  <c r="G198" i="1"/>
  <c r="G197" i="1" s="1"/>
  <c r="G199" i="1"/>
  <c r="E9" i="1"/>
  <c r="E9" i="17"/>
  <c r="E165" i="17"/>
  <c r="E143" i="17"/>
  <c r="E9" i="14"/>
  <c r="E67" i="14"/>
  <c r="E143" i="14"/>
  <c r="E12" i="10"/>
  <c r="E11" i="10" s="1"/>
  <c r="E9" i="10" s="1"/>
  <c r="E100" i="10"/>
  <c r="E99" i="10" s="1"/>
  <c r="E99" i="14" l="1"/>
  <c r="E98" i="14" s="1"/>
  <c r="E99" i="4"/>
  <c r="E98" i="4" s="1"/>
  <c r="E100" i="17"/>
  <c r="E99" i="17" s="1"/>
  <c r="E98" i="17" s="1"/>
  <c r="E98" i="10"/>
  <c r="E99" i="6"/>
  <c r="E98" i="6" s="1"/>
  <c r="E99" i="8"/>
  <c r="E98" i="8" s="1"/>
  <c r="G64" i="10"/>
  <c r="D64" i="14"/>
  <c r="E99" i="7"/>
  <c r="E98" i="7" s="1"/>
  <c r="E98" i="1"/>
  <c r="F64" i="14" l="1"/>
  <c r="G200" i="11"/>
  <c r="F199" i="11"/>
  <c r="E199" i="11"/>
  <c r="F198" i="11"/>
  <c r="F197" i="11" s="1"/>
  <c r="E198" i="11"/>
  <c r="E197" i="11"/>
  <c r="G195" i="11"/>
  <c r="G194" i="11"/>
  <c r="D194" i="11"/>
  <c r="E192" i="11"/>
  <c r="E191" i="11" s="1"/>
  <c r="E179" i="11"/>
  <c r="E144" i="11"/>
  <c r="E111" i="11"/>
  <c r="F96" i="11"/>
  <c r="E76" i="11"/>
  <c r="E75" i="11" s="1"/>
  <c r="E69" i="11"/>
  <c r="E68" i="11" s="1"/>
  <c r="E51" i="11"/>
  <c r="E46" i="11"/>
  <c r="E42" i="11"/>
  <c r="E33" i="11"/>
  <c r="E27" i="11"/>
  <c r="D194" i="9"/>
  <c r="G200" i="9"/>
  <c r="G199" i="9" s="1"/>
  <c r="F199" i="9"/>
  <c r="E199" i="9"/>
  <c r="F198" i="9"/>
  <c r="F197" i="9" s="1"/>
  <c r="E198" i="9"/>
  <c r="E197" i="9" s="1"/>
  <c r="G195" i="9"/>
  <c r="G194" i="9"/>
  <c r="E192" i="9"/>
  <c r="E191" i="9" s="1"/>
  <c r="E179" i="9"/>
  <c r="E144" i="9"/>
  <c r="E111" i="9"/>
  <c r="F96" i="9"/>
  <c r="E76" i="9"/>
  <c r="E75" i="9" s="1"/>
  <c r="E69" i="9"/>
  <c r="E68" i="9" s="1"/>
  <c r="E51" i="9"/>
  <c r="E46" i="9"/>
  <c r="E42" i="9"/>
  <c r="E33" i="9"/>
  <c r="E27" i="9"/>
  <c r="D200" i="19"/>
  <c r="D194" i="19"/>
  <c r="D193" i="19"/>
  <c r="F193" i="19" s="1"/>
  <c r="D193" i="11" s="1"/>
  <c r="D15" i="19"/>
  <c r="F15" i="19" s="1"/>
  <c r="D16" i="19"/>
  <c r="F16" i="19" s="1"/>
  <c r="D17" i="19"/>
  <c r="F17" i="19" s="1"/>
  <c r="D18" i="19"/>
  <c r="F18" i="19" s="1"/>
  <c r="D19" i="19"/>
  <c r="F19" i="19" s="1"/>
  <c r="D20" i="19"/>
  <c r="F20" i="19" s="1"/>
  <c r="D21" i="19"/>
  <c r="F21" i="19" s="1"/>
  <c r="D22" i="19"/>
  <c r="F22" i="19" s="1"/>
  <c r="D23" i="19"/>
  <c r="F23" i="19" s="1"/>
  <c r="D24" i="19"/>
  <c r="F24" i="19" s="1"/>
  <c r="D25" i="19"/>
  <c r="F25" i="19" s="1"/>
  <c r="E12" i="11" l="1"/>
  <c r="E11" i="11" s="1"/>
  <c r="E67" i="11"/>
  <c r="E12" i="9"/>
  <c r="E11" i="9" s="1"/>
  <c r="E67" i="9"/>
  <c r="D192" i="11"/>
  <c r="D191" i="11" s="1"/>
  <c r="F193" i="11"/>
  <c r="D193" i="9"/>
  <c r="E101" i="9"/>
  <c r="E143" i="11"/>
  <c r="F200" i="19"/>
  <c r="D199" i="19"/>
  <c r="G198" i="9"/>
  <c r="G197" i="9" s="1"/>
  <c r="E178" i="11"/>
  <c r="G64" i="14"/>
  <c r="D64" i="17"/>
  <c r="F64" i="17" s="1"/>
  <c r="E9" i="11"/>
  <c r="E165" i="11"/>
  <c r="G198" i="11"/>
  <c r="G197" i="11" s="1"/>
  <c r="G199" i="11"/>
  <c r="E9" i="9"/>
  <c r="E143" i="9"/>
  <c r="E178" i="9"/>
  <c r="E165" i="9" s="1"/>
  <c r="D193" i="10" l="1"/>
  <c r="F192" i="11"/>
  <c r="F191" i="11" s="1"/>
  <c r="G193" i="11"/>
  <c r="G192" i="11" s="1"/>
  <c r="G191" i="11" s="1"/>
  <c r="D192" i="9"/>
  <c r="D191" i="9" s="1"/>
  <c r="F193" i="9"/>
  <c r="E100" i="11"/>
  <c r="E99" i="11"/>
  <c r="E98" i="11" s="1"/>
  <c r="E100" i="9"/>
  <c r="E99" i="9" s="1"/>
  <c r="E98" i="9" s="1"/>
  <c r="F199" i="19"/>
  <c r="F198" i="19" s="1"/>
  <c r="D200" i="11"/>
  <c r="D200" i="9"/>
  <c r="G193" i="9" l="1"/>
  <c r="G192" i="9" s="1"/>
  <c r="G191" i="9" s="1"/>
  <c r="F192" i="9"/>
  <c r="F191" i="9" s="1"/>
  <c r="F193" i="10"/>
  <c r="D192" i="10"/>
  <c r="D191" i="10" s="1"/>
  <c r="D198" i="9"/>
  <c r="D197" i="9" s="1"/>
  <c r="D199" i="9"/>
  <c r="D199" i="11"/>
  <c r="D198" i="11"/>
  <c r="D197" i="11" s="1"/>
  <c r="D64" i="1"/>
  <c r="F64" i="1" s="1"/>
  <c r="G64" i="17"/>
  <c r="G200" i="19"/>
  <c r="G199" i="19" s="1"/>
  <c r="G198" i="19" s="1"/>
  <c r="F197" i="19"/>
  <c r="E197" i="19"/>
  <c r="D198" i="19"/>
  <c r="D197" i="19" s="1"/>
  <c r="G195" i="19"/>
  <c r="G194" i="19"/>
  <c r="G193" i="19"/>
  <c r="G192" i="19" s="1"/>
  <c r="G191" i="19" s="1"/>
  <c r="F192" i="19"/>
  <c r="F191" i="19" s="1"/>
  <c r="E192" i="19"/>
  <c r="E191" i="19" s="1"/>
  <c r="D192" i="19"/>
  <c r="D191" i="19" s="1"/>
  <c r="E179" i="19"/>
  <c r="E166" i="19"/>
  <c r="E144" i="19"/>
  <c r="E111" i="19"/>
  <c r="E101" i="19"/>
  <c r="F95" i="19"/>
  <c r="E76" i="19"/>
  <c r="E75" i="19" s="1"/>
  <c r="E69" i="19"/>
  <c r="E68" i="19" s="1"/>
  <c r="E51" i="19"/>
  <c r="E46" i="19"/>
  <c r="E33" i="19"/>
  <c r="E27" i="19"/>
  <c r="D25" i="9"/>
  <c r="D24" i="9"/>
  <c r="F24" i="9" s="1"/>
  <c r="D22" i="9"/>
  <c r="D19" i="9"/>
  <c r="F19" i="9" s="1"/>
  <c r="D18" i="9"/>
  <c r="F18" i="9" s="1"/>
  <c r="D17" i="9"/>
  <c r="D15" i="9"/>
  <c r="F15" i="9" s="1"/>
  <c r="E13" i="19"/>
  <c r="D13" i="5"/>
  <c r="G200" i="5"/>
  <c r="G199" i="5" s="1"/>
  <c r="G193" i="5"/>
  <c r="G16" i="5"/>
  <c r="G20" i="5"/>
  <c r="F184" i="5"/>
  <c r="D184" i="19" s="1"/>
  <c r="F184" i="19" s="1"/>
  <c r="F183" i="5"/>
  <c r="D183" i="19" s="1"/>
  <c r="F183" i="19" s="1"/>
  <c r="F182" i="5"/>
  <c r="D182" i="19" s="1"/>
  <c r="F182" i="19" s="1"/>
  <c r="F181" i="5"/>
  <c r="D181" i="19" s="1"/>
  <c r="F181" i="19" s="1"/>
  <c r="F180" i="5"/>
  <c r="G180" i="5" s="1"/>
  <c r="F175" i="5"/>
  <c r="D175" i="19" s="1"/>
  <c r="F175" i="19" s="1"/>
  <c r="F174" i="5"/>
  <c r="D174" i="19" s="1"/>
  <c r="F174" i="19" s="1"/>
  <c r="D174" i="9" s="1"/>
  <c r="F174" i="9" s="1"/>
  <c r="F173" i="5"/>
  <c r="D173" i="19" s="1"/>
  <c r="F173" i="19" s="1"/>
  <c r="F172" i="5"/>
  <c r="D172" i="19" s="1"/>
  <c r="F172" i="19" s="1"/>
  <c r="D172" i="9" s="1"/>
  <c r="F172" i="9" s="1"/>
  <c r="F171" i="5"/>
  <c r="D171" i="19" s="1"/>
  <c r="F171" i="19" s="1"/>
  <c r="F170" i="5"/>
  <c r="D170" i="19" s="1"/>
  <c r="F170" i="19" s="1"/>
  <c r="D170" i="9" s="1"/>
  <c r="F170" i="9" s="1"/>
  <c r="F169" i="5"/>
  <c r="D169" i="19" s="1"/>
  <c r="F169" i="19" s="1"/>
  <c r="F168" i="5"/>
  <c r="D168" i="19" s="1"/>
  <c r="F168" i="19" s="1"/>
  <c r="D168" i="9" s="1"/>
  <c r="F168" i="9" s="1"/>
  <c r="F167" i="5"/>
  <c r="F160" i="5"/>
  <c r="D160" i="19" s="1"/>
  <c r="F160" i="19" s="1"/>
  <c r="F159" i="5"/>
  <c r="D159" i="19" s="1"/>
  <c r="F159" i="19" s="1"/>
  <c r="F158" i="5"/>
  <c r="D158" i="19" s="1"/>
  <c r="F158" i="19" s="1"/>
  <c r="F157" i="5"/>
  <c r="D157" i="19" s="1"/>
  <c r="F157" i="19" s="1"/>
  <c r="F156" i="5"/>
  <c r="D156" i="19" s="1"/>
  <c r="F156" i="19" s="1"/>
  <c r="F155" i="5"/>
  <c r="D155" i="19" s="1"/>
  <c r="F155" i="19" s="1"/>
  <c r="F154" i="5"/>
  <c r="D154" i="19" s="1"/>
  <c r="F154" i="19" s="1"/>
  <c r="F153" i="5"/>
  <c r="D153" i="19" s="1"/>
  <c r="F153" i="19" s="1"/>
  <c r="F152" i="5"/>
  <c r="D152" i="19" s="1"/>
  <c r="F152" i="19" s="1"/>
  <c r="F151" i="5"/>
  <c r="D151" i="19" s="1"/>
  <c r="F151" i="19" s="1"/>
  <c r="F150" i="5"/>
  <c r="D150" i="19" s="1"/>
  <c r="F150" i="19" s="1"/>
  <c r="F149" i="5"/>
  <c r="D149" i="19" s="1"/>
  <c r="F149" i="19" s="1"/>
  <c r="F148" i="5"/>
  <c r="D148" i="19" s="1"/>
  <c r="F148" i="19" s="1"/>
  <c r="F147" i="5"/>
  <c r="D147" i="19" s="1"/>
  <c r="F147" i="19" s="1"/>
  <c r="F146" i="5"/>
  <c r="D146" i="19" s="1"/>
  <c r="F146" i="19" s="1"/>
  <c r="F145" i="5"/>
  <c r="D145" i="19" s="1"/>
  <c r="F145" i="19" s="1"/>
  <c r="F137" i="5"/>
  <c r="F136" i="5"/>
  <c r="F134" i="5"/>
  <c r="F133" i="5"/>
  <c r="F132" i="5"/>
  <c r="F131" i="5"/>
  <c r="F130" i="5"/>
  <c r="F129" i="5"/>
  <c r="F128" i="5"/>
  <c r="F127" i="5"/>
  <c r="F126" i="5"/>
  <c r="F125" i="5"/>
  <c r="G125" i="5" s="1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08" i="5"/>
  <c r="F106" i="19"/>
  <c r="F104" i="19"/>
  <c r="D104" i="9" s="1"/>
  <c r="F104" i="9" s="1"/>
  <c r="D104" i="11" s="1"/>
  <c r="F104" i="11" s="1"/>
  <c r="D104" i="10" s="1"/>
  <c r="F104" i="10" s="1"/>
  <c r="G104" i="10" s="1"/>
  <c r="F103" i="5"/>
  <c r="F102" i="5"/>
  <c r="F79" i="5"/>
  <c r="D79" i="19" s="1"/>
  <c r="F79" i="19" s="1"/>
  <c r="D79" i="9" s="1"/>
  <c r="F79" i="9" s="1"/>
  <c r="F78" i="5"/>
  <c r="F77" i="5"/>
  <c r="F71" i="5"/>
  <c r="F70" i="5"/>
  <c r="D70" i="19" s="1"/>
  <c r="F70" i="19" s="1"/>
  <c r="G70" i="19" s="1"/>
  <c r="F63" i="5"/>
  <c r="F62" i="5"/>
  <c r="F61" i="5"/>
  <c r="F60" i="5"/>
  <c r="D60" i="19" s="1"/>
  <c r="F60" i="19" s="1"/>
  <c r="F59" i="5"/>
  <c r="F58" i="5"/>
  <c r="F57" i="5"/>
  <c r="F56" i="5"/>
  <c r="D56" i="19" s="1"/>
  <c r="F56" i="19" s="1"/>
  <c r="F55" i="5"/>
  <c r="F54" i="5"/>
  <c r="F53" i="5"/>
  <c r="F47" i="5"/>
  <c r="D47" i="19" s="1"/>
  <c r="F47" i="19" s="1"/>
  <c r="D47" i="9" s="1"/>
  <c r="F43" i="5"/>
  <c r="G43" i="5" s="1"/>
  <c r="G42" i="5" s="1"/>
  <c r="F39" i="5"/>
  <c r="D39" i="19" s="1"/>
  <c r="F39" i="19" s="1"/>
  <c r="F38" i="5"/>
  <c r="F37" i="5"/>
  <c r="D37" i="19" s="1"/>
  <c r="F37" i="19" s="1"/>
  <c r="F36" i="5"/>
  <c r="F35" i="5"/>
  <c r="F34" i="5"/>
  <c r="F30" i="5"/>
  <c r="G30" i="5" s="1"/>
  <c r="F29" i="5"/>
  <c r="F28" i="5"/>
  <c r="D28" i="19" s="1"/>
  <c r="F28" i="19" s="1"/>
  <c r="D28" i="9" s="1"/>
  <c r="G17" i="5"/>
  <c r="G21" i="5"/>
  <c r="G23" i="5"/>
  <c r="F14" i="5"/>
  <c r="D179" i="5"/>
  <c r="D178" i="5" s="1"/>
  <c r="D165" i="5" s="1"/>
  <c r="E179" i="5"/>
  <c r="E178" i="5" s="1"/>
  <c r="E165" i="5" s="1"/>
  <c r="C179" i="5"/>
  <c r="C178" i="5" s="1"/>
  <c r="C165" i="5" s="1"/>
  <c r="C144" i="5"/>
  <c r="C143" i="5" s="1"/>
  <c r="G106" i="19" l="1"/>
  <c r="D106" i="9"/>
  <c r="F106" i="9" s="1"/>
  <c r="D114" i="19"/>
  <c r="F114" i="19" s="1"/>
  <c r="G114" i="19" s="1"/>
  <c r="G114" i="5"/>
  <c r="D118" i="19"/>
  <c r="F118" i="19" s="1"/>
  <c r="G118" i="19" s="1"/>
  <c r="G118" i="5"/>
  <c r="D122" i="19"/>
  <c r="F122" i="19" s="1"/>
  <c r="G122" i="19" s="1"/>
  <c r="G122" i="5"/>
  <c r="D126" i="19"/>
  <c r="F126" i="19" s="1"/>
  <c r="G126" i="19" s="1"/>
  <c r="G126" i="5"/>
  <c r="D130" i="19"/>
  <c r="F130" i="19" s="1"/>
  <c r="G130" i="19" s="1"/>
  <c r="G130" i="5"/>
  <c r="D134" i="19"/>
  <c r="F134" i="19" s="1"/>
  <c r="G134" i="19" s="1"/>
  <c r="G134" i="5"/>
  <c r="D102" i="19"/>
  <c r="F102" i="19" s="1"/>
  <c r="D115" i="19"/>
  <c r="F115" i="19" s="1"/>
  <c r="G115" i="19" s="1"/>
  <c r="G115" i="5"/>
  <c r="D119" i="19"/>
  <c r="F119" i="19" s="1"/>
  <c r="G119" i="19" s="1"/>
  <c r="G119" i="5"/>
  <c r="D123" i="19"/>
  <c r="F123" i="19" s="1"/>
  <c r="G123" i="19" s="1"/>
  <c r="G123" i="5"/>
  <c r="D127" i="19"/>
  <c r="F127" i="19" s="1"/>
  <c r="G127" i="19" s="1"/>
  <c r="G127" i="5"/>
  <c r="D131" i="19"/>
  <c r="F131" i="19" s="1"/>
  <c r="G131" i="19" s="1"/>
  <c r="G131" i="5"/>
  <c r="D135" i="19"/>
  <c r="F135" i="19" s="1"/>
  <c r="G135" i="19" s="1"/>
  <c r="G136" i="5"/>
  <c r="D193" i="14"/>
  <c r="F192" i="10"/>
  <c r="F191" i="10" s="1"/>
  <c r="G193" i="10"/>
  <c r="G192" i="10" s="1"/>
  <c r="G191" i="10" s="1"/>
  <c r="D14" i="19"/>
  <c r="D13" i="19" s="1"/>
  <c r="F13" i="5"/>
  <c r="G103" i="5"/>
  <c r="D103" i="19"/>
  <c r="D116" i="19"/>
  <c r="F116" i="19" s="1"/>
  <c r="G116" i="19" s="1"/>
  <c r="G116" i="5"/>
  <c r="D120" i="19"/>
  <c r="F120" i="19" s="1"/>
  <c r="G120" i="19" s="1"/>
  <c r="G120" i="5"/>
  <c r="D124" i="19"/>
  <c r="F124" i="19" s="1"/>
  <c r="G124" i="19" s="1"/>
  <c r="G124" i="5"/>
  <c r="D128" i="19"/>
  <c r="F128" i="19" s="1"/>
  <c r="G128" i="19" s="1"/>
  <c r="G128" i="5"/>
  <c r="D132" i="19"/>
  <c r="F132" i="19" s="1"/>
  <c r="G132" i="19" s="1"/>
  <c r="G132" i="5"/>
  <c r="D136" i="19"/>
  <c r="F136" i="19" s="1"/>
  <c r="G136" i="19" s="1"/>
  <c r="G137" i="5"/>
  <c r="D117" i="19"/>
  <c r="F117" i="19" s="1"/>
  <c r="G117" i="19" s="1"/>
  <c r="G117" i="5"/>
  <c r="D121" i="19"/>
  <c r="F121" i="19" s="1"/>
  <c r="G121" i="19" s="1"/>
  <c r="G121" i="5"/>
  <c r="D129" i="19"/>
  <c r="F129" i="19" s="1"/>
  <c r="G129" i="19" s="1"/>
  <c r="G129" i="5"/>
  <c r="D133" i="19"/>
  <c r="F133" i="19" s="1"/>
  <c r="G133" i="19" s="1"/>
  <c r="G133" i="5"/>
  <c r="G156" i="5"/>
  <c r="G70" i="5"/>
  <c r="F14" i="19"/>
  <c r="D112" i="19"/>
  <c r="F112" i="19" s="1"/>
  <c r="G148" i="5"/>
  <c r="G172" i="5"/>
  <c r="G181" i="5"/>
  <c r="D113" i="19"/>
  <c r="D125" i="19"/>
  <c r="F125" i="19" s="1"/>
  <c r="G125" i="19" s="1"/>
  <c r="G150" i="5"/>
  <c r="G173" i="5"/>
  <c r="G182" i="5"/>
  <c r="G147" i="5"/>
  <c r="G47" i="5"/>
  <c r="G151" i="5"/>
  <c r="G174" i="5"/>
  <c r="G184" i="5"/>
  <c r="G197" i="19"/>
  <c r="E143" i="19"/>
  <c r="D46" i="19"/>
  <c r="E67" i="19"/>
  <c r="F52" i="5"/>
  <c r="F166" i="5"/>
  <c r="D167" i="19"/>
  <c r="F167" i="19" s="1"/>
  <c r="F166" i="19" s="1"/>
  <c r="F179" i="5"/>
  <c r="F178" i="5" s="1"/>
  <c r="D180" i="19"/>
  <c r="G63" i="5"/>
  <c r="D63" i="19"/>
  <c r="F63" i="19" s="1"/>
  <c r="D63" i="9" s="1"/>
  <c r="F63" i="9" s="1"/>
  <c r="D63" i="11" s="1"/>
  <c r="F63" i="11" s="1"/>
  <c r="G108" i="5"/>
  <c r="G153" i="5"/>
  <c r="G159" i="5"/>
  <c r="G169" i="5"/>
  <c r="G71" i="5"/>
  <c r="D71" i="19"/>
  <c r="F71" i="19" s="1"/>
  <c r="D71" i="9" s="1"/>
  <c r="F71" i="9" s="1"/>
  <c r="G71" i="9" s="1"/>
  <c r="G167" i="5"/>
  <c r="G77" i="5"/>
  <c r="D77" i="19"/>
  <c r="G158" i="5"/>
  <c r="G168" i="5"/>
  <c r="D43" i="19"/>
  <c r="D42" i="19" s="1"/>
  <c r="F42" i="5"/>
  <c r="G78" i="5"/>
  <c r="D78" i="19"/>
  <c r="F78" i="19" s="1"/>
  <c r="D78" i="9" s="1"/>
  <c r="F78" i="9" s="1"/>
  <c r="D78" i="11" s="1"/>
  <c r="F78" i="11" s="1"/>
  <c r="G79" i="5"/>
  <c r="G113" i="5"/>
  <c r="G149" i="5"/>
  <c r="G155" i="5"/>
  <c r="G160" i="5"/>
  <c r="G170" i="5"/>
  <c r="G175" i="5"/>
  <c r="G183" i="5"/>
  <c r="F43" i="19"/>
  <c r="F42" i="19" s="1"/>
  <c r="G79" i="19"/>
  <c r="G171" i="5"/>
  <c r="G157" i="5"/>
  <c r="G154" i="5"/>
  <c r="G152" i="5"/>
  <c r="G146" i="5"/>
  <c r="G145" i="5"/>
  <c r="G112" i="5"/>
  <c r="D101" i="19"/>
  <c r="F103" i="19"/>
  <c r="G102" i="5"/>
  <c r="G174" i="19"/>
  <c r="F144" i="19"/>
  <c r="F143" i="19" s="1"/>
  <c r="G168" i="19"/>
  <c r="D37" i="9"/>
  <c r="F37" i="9" s="1"/>
  <c r="G37" i="19"/>
  <c r="G60" i="19"/>
  <c r="D60" i="9"/>
  <c r="F60" i="9" s="1"/>
  <c r="G56" i="19"/>
  <c r="D56" i="9"/>
  <c r="F56" i="9" s="1"/>
  <c r="F28" i="9"/>
  <c r="D115" i="9"/>
  <c r="F115" i="9" s="1"/>
  <c r="G146" i="19"/>
  <c r="D146" i="9"/>
  <c r="F146" i="9" s="1"/>
  <c r="G154" i="19"/>
  <c r="D154" i="9"/>
  <c r="F154" i="9" s="1"/>
  <c r="G172" i="9"/>
  <c r="D172" i="11"/>
  <c r="F172" i="11" s="1"/>
  <c r="G183" i="19"/>
  <c r="D183" i="9"/>
  <c r="F183" i="9" s="1"/>
  <c r="G34" i="5"/>
  <c r="D34" i="19"/>
  <c r="G38" i="5"/>
  <c r="D38" i="19"/>
  <c r="F38" i="19" s="1"/>
  <c r="G57" i="5"/>
  <c r="D57" i="19"/>
  <c r="F57" i="19" s="1"/>
  <c r="F25" i="9"/>
  <c r="D25" i="11" s="1"/>
  <c r="F25" i="11" s="1"/>
  <c r="D25" i="10" s="1"/>
  <c r="F25" i="10" s="1"/>
  <c r="D25" i="14" s="1"/>
  <c r="F25" i="14" s="1"/>
  <c r="D25" i="17" s="1"/>
  <c r="F25" i="17" s="1"/>
  <c r="D25" i="1" s="1"/>
  <c r="F25" i="1" s="1"/>
  <c r="D25" i="6" s="1"/>
  <c r="F25" i="6" s="1"/>
  <c r="D25" i="4" s="1"/>
  <c r="F25" i="4" s="1"/>
  <c r="D25" i="7" s="1"/>
  <c r="F25" i="7" s="1"/>
  <c r="D25" i="8" s="1"/>
  <c r="F25" i="8" s="1"/>
  <c r="G104" i="19"/>
  <c r="D116" i="9"/>
  <c r="F116" i="9" s="1"/>
  <c r="D120" i="9"/>
  <c r="F120" i="9" s="1"/>
  <c r="D124" i="9"/>
  <c r="F124" i="9" s="1"/>
  <c r="D128" i="9"/>
  <c r="F128" i="9" s="1"/>
  <c r="D132" i="9"/>
  <c r="F132" i="9" s="1"/>
  <c r="D136" i="9"/>
  <c r="F136" i="9" s="1"/>
  <c r="G147" i="19"/>
  <c r="D147" i="9"/>
  <c r="F147" i="9" s="1"/>
  <c r="G151" i="19"/>
  <c r="D151" i="9"/>
  <c r="F151" i="9" s="1"/>
  <c r="G155" i="19"/>
  <c r="D155" i="9"/>
  <c r="F155" i="9" s="1"/>
  <c r="G159" i="19"/>
  <c r="D159" i="9"/>
  <c r="F159" i="9" s="1"/>
  <c r="G170" i="9"/>
  <c r="D170" i="11"/>
  <c r="F170" i="11" s="1"/>
  <c r="G172" i="19"/>
  <c r="G175" i="19"/>
  <c r="D175" i="9"/>
  <c r="F175" i="9" s="1"/>
  <c r="G184" i="19"/>
  <c r="D184" i="9"/>
  <c r="F184" i="9" s="1"/>
  <c r="G35" i="5"/>
  <c r="D35" i="19"/>
  <c r="F35" i="19" s="1"/>
  <c r="G54" i="5"/>
  <c r="D54" i="19"/>
  <c r="F54" i="19" s="1"/>
  <c r="G58" i="5"/>
  <c r="D58" i="19"/>
  <c r="F58" i="19" s="1"/>
  <c r="G62" i="5"/>
  <c r="D62" i="19"/>
  <c r="F62" i="19" s="1"/>
  <c r="G37" i="5"/>
  <c r="G60" i="5"/>
  <c r="D19" i="11"/>
  <c r="F19" i="11" s="1"/>
  <c r="G19" i="9"/>
  <c r="F69" i="19"/>
  <c r="F68" i="19" s="1"/>
  <c r="D70" i="9"/>
  <c r="D117" i="9"/>
  <c r="F117" i="9" s="1"/>
  <c r="D121" i="9"/>
  <c r="F121" i="9" s="1"/>
  <c r="D125" i="9"/>
  <c r="F125" i="9" s="1"/>
  <c r="D129" i="9"/>
  <c r="F129" i="9" s="1"/>
  <c r="D133" i="9"/>
  <c r="F133" i="9" s="1"/>
  <c r="G148" i="19"/>
  <c r="D148" i="9"/>
  <c r="F148" i="9" s="1"/>
  <c r="G152" i="19"/>
  <c r="D152" i="9"/>
  <c r="F152" i="9" s="1"/>
  <c r="G156" i="19"/>
  <c r="D156" i="9"/>
  <c r="F156" i="9" s="1"/>
  <c r="G160" i="19"/>
  <c r="D160" i="9"/>
  <c r="F160" i="9" s="1"/>
  <c r="G168" i="9"/>
  <c r="D168" i="11"/>
  <c r="F168" i="11" s="1"/>
  <c r="G170" i="19"/>
  <c r="G173" i="19"/>
  <c r="D173" i="9"/>
  <c r="F173" i="9" s="1"/>
  <c r="G181" i="19"/>
  <c r="D181" i="9"/>
  <c r="F181" i="9" s="1"/>
  <c r="D30" i="19"/>
  <c r="F30" i="19" s="1"/>
  <c r="G30" i="19" s="1"/>
  <c r="D30" i="9"/>
  <c r="F30" i="9" s="1"/>
  <c r="F17" i="9"/>
  <c r="D119" i="9"/>
  <c r="F119" i="9" s="1"/>
  <c r="D127" i="9"/>
  <c r="F127" i="9" s="1"/>
  <c r="D135" i="9"/>
  <c r="F135" i="9" s="1"/>
  <c r="G150" i="19"/>
  <c r="D150" i="9"/>
  <c r="F150" i="9" s="1"/>
  <c r="G158" i="19"/>
  <c r="D158" i="9"/>
  <c r="F158" i="9" s="1"/>
  <c r="G169" i="19"/>
  <c r="D169" i="9"/>
  <c r="F169" i="9" s="1"/>
  <c r="G61" i="5"/>
  <c r="D61" i="19"/>
  <c r="F61" i="19" s="1"/>
  <c r="G56" i="5"/>
  <c r="G71" i="19"/>
  <c r="G69" i="19" s="1"/>
  <c r="G68" i="19" s="1"/>
  <c r="G29" i="5"/>
  <c r="D29" i="9"/>
  <c r="F29" i="9" s="1"/>
  <c r="D29" i="19"/>
  <c r="F29" i="19" s="1"/>
  <c r="G29" i="19" s="1"/>
  <c r="G36" i="5"/>
  <c r="D36" i="19"/>
  <c r="F36" i="19" s="1"/>
  <c r="G55" i="5"/>
  <c r="D55" i="19"/>
  <c r="F55" i="19" s="1"/>
  <c r="G59" i="5"/>
  <c r="D59" i="19"/>
  <c r="F59" i="19" s="1"/>
  <c r="F22" i="9"/>
  <c r="D22" i="11" s="1"/>
  <c r="F22" i="11" s="1"/>
  <c r="D22" i="10" s="1"/>
  <c r="F22" i="10" s="1"/>
  <c r="D39" i="9"/>
  <c r="F39" i="9" s="1"/>
  <c r="D39" i="11" s="1"/>
  <c r="F39" i="11" s="1"/>
  <c r="D39" i="10" s="1"/>
  <c r="F39" i="10" s="1"/>
  <c r="D39" i="14" s="1"/>
  <c r="F39" i="14" s="1"/>
  <c r="D39" i="17" s="1"/>
  <c r="F39" i="17" s="1"/>
  <c r="D39" i="1" s="1"/>
  <c r="F39" i="1" s="1"/>
  <c r="D39" i="6" s="1"/>
  <c r="F39" i="6" s="1"/>
  <c r="D39" i="4" s="1"/>
  <c r="F39" i="4" s="1"/>
  <c r="D39" i="7" s="1"/>
  <c r="F39" i="7" s="1"/>
  <c r="D39" i="8" s="1"/>
  <c r="F39" i="8" s="1"/>
  <c r="D46" i="9"/>
  <c r="F47" i="9"/>
  <c r="G79" i="9"/>
  <c r="D79" i="11"/>
  <c r="F79" i="11" s="1"/>
  <c r="D114" i="9"/>
  <c r="F114" i="9" s="1"/>
  <c r="D118" i="9"/>
  <c r="F118" i="9" s="1"/>
  <c r="D122" i="9"/>
  <c r="F122" i="9" s="1"/>
  <c r="D126" i="9"/>
  <c r="F126" i="9" s="1"/>
  <c r="D130" i="9"/>
  <c r="F130" i="9" s="1"/>
  <c r="D134" i="9"/>
  <c r="F134" i="9" s="1"/>
  <c r="G145" i="19"/>
  <c r="D145" i="9"/>
  <c r="F145" i="9" s="1"/>
  <c r="G149" i="19"/>
  <c r="D149" i="9"/>
  <c r="F149" i="9" s="1"/>
  <c r="G153" i="19"/>
  <c r="D153" i="9"/>
  <c r="F153" i="9" s="1"/>
  <c r="G157" i="19"/>
  <c r="D157" i="9"/>
  <c r="F157" i="9" s="1"/>
  <c r="G171" i="19"/>
  <c r="D171" i="9"/>
  <c r="F171" i="9" s="1"/>
  <c r="G174" i="9"/>
  <c r="D174" i="11"/>
  <c r="F174" i="11" s="1"/>
  <c r="G182" i="19"/>
  <c r="D182" i="9"/>
  <c r="F182" i="9" s="1"/>
  <c r="D24" i="11"/>
  <c r="F24" i="11" s="1"/>
  <c r="D24" i="10" s="1"/>
  <c r="F24" i="10" s="1"/>
  <c r="D24" i="14" s="1"/>
  <c r="F24" i="14" s="1"/>
  <c r="D24" i="17" s="1"/>
  <c r="F24" i="17" s="1"/>
  <c r="G17" i="19"/>
  <c r="G16" i="19"/>
  <c r="D16" i="9"/>
  <c r="F16" i="9" s="1"/>
  <c r="D18" i="11"/>
  <c r="F18" i="11" s="1"/>
  <c r="G18" i="9"/>
  <c r="G21" i="19"/>
  <c r="D21" i="9"/>
  <c r="F21" i="9" s="1"/>
  <c r="G24" i="9"/>
  <c r="G20" i="19"/>
  <c r="D20" i="9"/>
  <c r="F20" i="9" s="1"/>
  <c r="G23" i="19"/>
  <c r="D23" i="9"/>
  <c r="F23" i="9" s="1"/>
  <c r="G53" i="5"/>
  <c r="D53" i="19"/>
  <c r="G24" i="19"/>
  <c r="G18" i="19"/>
  <c r="E12" i="19"/>
  <c r="E11" i="19" s="1"/>
  <c r="E9" i="19" s="1"/>
  <c r="G19" i="19"/>
  <c r="G47" i="19"/>
  <c r="G46" i="19" s="1"/>
  <c r="F46" i="19"/>
  <c r="E100" i="19"/>
  <c r="E178" i="19"/>
  <c r="E165" i="19" s="1"/>
  <c r="D131" i="9" l="1"/>
  <c r="F131" i="9" s="1"/>
  <c r="D123" i="9"/>
  <c r="F123" i="9" s="1"/>
  <c r="D102" i="9"/>
  <c r="F102" i="9" s="1"/>
  <c r="G102" i="19"/>
  <c r="G101" i="19" s="1"/>
  <c r="D14" i="9"/>
  <c r="F14" i="9" s="1"/>
  <c r="F13" i="19"/>
  <c r="G106" i="9"/>
  <c r="D106" i="11"/>
  <c r="F106" i="11" s="1"/>
  <c r="F193" i="14"/>
  <c r="D192" i="14"/>
  <c r="D191" i="14" s="1"/>
  <c r="G103" i="19"/>
  <c r="D103" i="9"/>
  <c r="F103" i="9" s="1"/>
  <c r="D103" i="11" s="1"/>
  <c r="F103" i="11" s="1"/>
  <c r="D103" i="10" s="1"/>
  <c r="F103" i="10" s="1"/>
  <c r="G103" i="10" s="1"/>
  <c r="G63" i="19"/>
  <c r="G179" i="5"/>
  <c r="G178" i="5" s="1"/>
  <c r="D167" i="9"/>
  <c r="D166" i="9" s="1"/>
  <c r="G167" i="19"/>
  <c r="G166" i="19" s="1"/>
  <c r="G112" i="19"/>
  <c r="D112" i="9"/>
  <c r="F112" i="9" s="1"/>
  <c r="D111" i="19"/>
  <c r="D100" i="19" s="1"/>
  <c r="F113" i="19"/>
  <c r="G43" i="19"/>
  <c r="G42" i="19" s="1"/>
  <c r="D43" i="9"/>
  <c r="F43" i="9" s="1"/>
  <c r="F101" i="19"/>
  <c r="D43" i="10"/>
  <c r="F43" i="10" s="1"/>
  <c r="E99" i="19"/>
  <c r="E98" i="19" s="1"/>
  <c r="D71" i="11"/>
  <c r="F71" i="11" s="1"/>
  <c r="G71" i="11" s="1"/>
  <c r="G63" i="9"/>
  <c r="G78" i="9"/>
  <c r="D43" i="1"/>
  <c r="D42" i="1" s="1"/>
  <c r="G78" i="19"/>
  <c r="D69" i="19"/>
  <c r="D68" i="19" s="1"/>
  <c r="G166" i="5"/>
  <c r="F180" i="19"/>
  <c r="D179" i="19"/>
  <c r="D178" i="19" s="1"/>
  <c r="D165" i="19" s="1"/>
  <c r="D144" i="19" s="1"/>
  <c r="D143" i="19" s="1"/>
  <c r="F77" i="19"/>
  <c r="D76" i="19"/>
  <c r="D75" i="19" s="1"/>
  <c r="G52" i="5"/>
  <c r="G24" i="14"/>
  <c r="D63" i="10"/>
  <c r="F63" i="10" s="1"/>
  <c r="G63" i="11"/>
  <c r="D52" i="19"/>
  <c r="D51" i="19" s="1"/>
  <c r="G39" i="19"/>
  <c r="D64" i="6"/>
  <c r="F64" i="6" s="1"/>
  <c r="G64" i="1"/>
  <c r="G24" i="10"/>
  <c r="G144" i="19"/>
  <c r="G143" i="19" s="1"/>
  <c r="G182" i="9"/>
  <c r="D182" i="11"/>
  <c r="F182" i="11" s="1"/>
  <c r="G171" i="9"/>
  <c r="D171" i="11"/>
  <c r="F171" i="11" s="1"/>
  <c r="G153" i="9"/>
  <c r="D153" i="11"/>
  <c r="F153" i="11" s="1"/>
  <c r="D145" i="11"/>
  <c r="F145" i="11" s="1"/>
  <c r="G145" i="9"/>
  <c r="F144" i="9"/>
  <c r="F143" i="9" s="1"/>
  <c r="G130" i="9"/>
  <c r="D130" i="11"/>
  <c r="F130" i="11" s="1"/>
  <c r="G122" i="9"/>
  <c r="D122" i="11"/>
  <c r="F122" i="11" s="1"/>
  <c r="G114" i="9"/>
  <c r="D114" i="11"/>
  <c r="F114" i="11" s="1"/>
  <c r="G59" i="19"/>
  <c r="D59" i="9"/>
  <c r="F59" i="9" s="1"/>
  <c r="G30" i="9"/>
  <c r="D30" i="11"/>
  <c r="F30" i="11" s="1"/>
  <c r="G147" i="9"/>
  <c r="D147" i="11"/>
  <c r="F147" i="11" s="1"/>
  <c r="D124" i="11"/>
  <c r="F124" i="11" s="1"/>
  <c r="G124" i="9"/>
  <c r="G57" i="19"/>
  <c r="D57" i="9"/>
  <c r="F57" i="9" s="1"/>
  <c r="D33" i="19"/>
  <c r="F34" i="19"/>
  <c r="D146" i="11"/>
  <c r="F146" i="11" s="1"/>
  <c r="G146" i="9"/>
  <c r="G56" i="9"/>
  <c r="D56" i="11"/>
  <c r="F56" i="11" s="1"/>
  <c r="G169" i="9"/>
  <c r="D169" i="11"/>
  <c r="F169" i="11" s="1"/>
  <c r="G127" i="9"/>
  <c r="D127" i="11"/>
  <c r="F127" i="11" s="1"/>
  <c r="G160" i="9"/>
  <c r="D160" i="11"/>
  <c r="F160" i="11" s="1"/>
  <c r="G133" i="9"/>
  <c r="D133" i="11"/>
  <c r="F133" i="11" s="1"/>
  <c r="G117" i="9"/>
  <c r="D117" i="11"/>
  <c r="F117" i="11" s="1"/>
  <c r="F70" i="9"/>
  <c r="D69" i="9"/>
  <c r="D68" i="9" s="1"/>
  <c r="D35" i="9"/>
  <c r="F35" i="9" s="1"/>
  <c r="G35" i="19"/>
  <c r="G174" i="11"/>
  <c r="D174" i="10"/>
  <c r="F174" i="10" s="1"/>
  <c r="G149" i="9"/>
  <c r="D149" i="11"/>
  <c r="F149" i="11" s="1"/>
  <c r="D134" i="11"/>
  <c r="F134" i="11" s="1"/>
  <c r="G134" i="9"/>
  <c r="D118" i="11"/>
  <c r="F118" i="11" s="1"/>
  <c r="G118" i="9"/>
  <c r="G79" i="11"/>
  <c r="D79" i="10"/>
  <c r="F79" i="10" s="1"/>
  <c r="D47" i="11"/>
  <c r="G47" i="9"/>
  <c r="G46" i="9" s="1"/>
  <c r="F46" i="9"/>
  <c r="F27" i="19"/>
  <c r="D29" i="11"/>
  <c r="F29" i="11" s="1"/>
  <c r="G29" i="9"/>
  <c r="G61" i="19"/>
  <c r="D61" i="9"/>
  <c r="F61" i="9" s="1"/>
  <c r="D158" i="11"/>
  <c r="F158" i="11" s="1"/>
  <c r="G158" i="9"/>
  <c r="G135" i="9"/>
  <c r="D135" i="11"/>
  <c r="F135" i="11" s="1"/>
  <c r="G119" i="9"/>
  <c r="D119" i="11"/>
  <c r="F119" i="11" s="1"/>
  <c r="G168" i="11"/>
  <c r="D168" i="10"/>
  <c r="F168" i="10" s="1"/>
  <c r="G156" i="9"/>
  <c r="D156" i="11"/>
  <c r="F156" i="11" s="1"/>
  <c r="G148" i="9"/>
  <c r="D148" i="11"/>
  <c r="F148" i="11" s="1"/>
  <c r="G129" i="9"/>
  <c r="D129" i="11"/>
  <c r="F129" i="11" s="1"/>
  <c r="G121" i="9"/>
  <c r="D121" i="11"/>
  <c r="F121" i="11" s="1"/>
  <c r="G62" i="19"/>
  <c r="D62" i="9"/>
  <c r="F62" i="9" s="1"/>
  <c r="G54" i="19"/>
  <c r="D54" i="9"/>
  <c r="F54" i="9" s="1"/>
  <c r="G184" i="9"/>
  <c r="D184" i="11"/>
  <c r="F184" i="11" s="1"/>
  <c r="G175" i="9"/>
  <c r="D175" i="11"/>
  <c r="F175" i="11" s="1"/>
  <c r="D28" i="11"/>
  <c r="F27" i="9"/>
  <c r="G60" i="9"/>
  <c r="D60" i="11"/>
  <c r="F60" i="11" s="1"/>
  <c r="D36" i="9"/>
  <c r="F36" i="9" s="1"/>
  <c r="G36" i="19"/>
  <c r="D173" i="11"/>
  <c r="F173" i="11" s="1"/>
  <c r="G173" i="9"/>
  <c r="D19" i="10"/>
  <c r="F19" i="10" s="1"/>
  <c r="G19" i="11"/>
  <c r="G155" i="9"/>
  <c r="D155" i="11"/>
  <c r="F155" i="11" s="1"/>
  <c r="G132" i="9"/>
  <c r="D132" i="11"/>
  <c r="F132" i="11" s="1"/>
  <c r="G116" i="9"/>
  <c r="D116" i="11"/>
  <c r="F116" i="11" s="1"/>
  <c r="G78" i="11"/>
  <c r="D78" i="10"/>
  <c r="F78" i="10" s="1"/>
  <c r="G172" i="11"/>
  <c r="D172" i="10"/>
  <c r="F172" i="10" s="1"/>
  <c r="G123" i="9"/>
  <c r="D123" i="11"/>
  <c r="F123" i="11" s="1"/>
  <c r="G104" i="9"/>
  <c r="G150" i="9"/>
  <c r="D150" i="11"/>
  <c r="F150" i="11" s="1"/>
  <c r="G152" i="9"/>
  <c r="D152" i="11"/>
  <c r="F152" i="11" s="1"/>
  <c r="G125" i="9"/>
  <c r="D125" i="11"/>
  <c r="F125" i="11" s="1"/>
  <c r="G58" i="19"/>
  <c r="D58" i="9"/>
  <c r="F58" i="9" s="1"/>
  <c r="G157" i="9"/>
  <c r="D157" i="11"/>
  <c r="F157" i="11" s="1"/>
  <c r="G126" i="9"/>
  <c r="D126" i="11"/>
  <c r="F126" i="11" s="1"/>
  <c r="G55" i="19"/>
  <c r="D55" i="9"/>
  <c r="F55" i="9" s="1"/>
  <c r="G181" i="9"/>
  <c r="D181" i="11"/>
  <c r="F181" i="11" s="1"/>
  <c r="G170" i="11"/>
  <c r="D170" i="10"/>
  <c r="F170" i="10" s="1"/>
  <c r="G159" i="9"/>
  <c r="D159" i="11"/>
  <c r="F159" i="11" s="1"/>
  <c r="G151" i="9"/>
  <c r="D151" i="11"/>
  <c r="F151" i="11" s="1"/>
  <c r="G136" i="9"/>
  <c r="D136" i="11"/>
  <c r="F136" i="11" s="1"/>
  <c r="G128" i="9"/>
  <c r="D128" i="11"/>
  <c r="F128" i="11" s="1"/>
  <c r="G120" i="9"/>
  <c r="D120" i="11"/>
  <c r="F120" i="11" s="1"/>
  <c r="G105" i="9"/>
  <c r="D38" i="9"/>
  <c r="F38" i="9" s="1"/>
  <c r="G38" i="19"/>
  <c r="G183" i="9"/>
  <c r="D183" i="11"/>
  <c r="F183" i="11" s="1"/>
  <c r="G154" i="9"/>
  <c r="D154" i="11"/>
  <c r="F154" i="11" s="1"/>
  <c r="G131" i="9"/>
  <c r="D131" i="11"/>
  <c r="F131" i="11" s="1"/>
  <c r="G115" i="9"/>
  <c r="D115" i="11"/>
  <c r="F115" i="11" s="1"/>
  <c r="D27" i="9"/>
  <c r="D27" i="19"/>
  <c r="D37" i="11"/>
  <c r="F37" i="11" s="1"/>
  <c r="G37" i="9"/>
  <c r="D17" i="11"/>
  <c r="F17" i="11" s="1"/>
  <c r="G17" i="9"/>
  <c r="G39" i="8"/>
  <c r="G39" i="7"/>
  <c r="G23" i="9"/>
  <c r="D23" i="11"/>
  <c r="F23" i="11" s="1"/>
  <c r="D13" i="9"/>
  <c r="D22" i="14"/>
  <c r="F22" i="14" s="1"/>
  <c r="G39" i="11"/>
  <c r="G39" i="1"/>
  <c r="G39" i="10"/>
  <c r="G18" i="11"/>
  <c r="D18" i="10"/>
  <c r="F18" i="10" s="1"/>
  <c r="G24" i="17"/>
  <c r="D24" i="1"/>
  <c r="F24" i="1" s="1"/>
  <c r="D24" i="6" s="1"/>
  <c r="F24" i="6" s="1"/>
  <c r="D24" i="4" s="1"/>
  <c r="F24" i="4" s="1"/>
  <c r="D24" i="7" s="1"/>
  <c r="F24" i="7" s="1"/>
  <c r="D24" i="8" s="1"/>
  <c r="F24" i="8" s="1"/>
  <c r="G24" i="8" s="1"/>
  <c r="G24" i="11"/>
  <c r="G39" i="4"/>
  <c r="G39" i="14"/>
  <c r="G21" i="9"/>
  <c r="D21" i="11"/>
  <c r="F21" i="11" s="1"/>
  <c r="G14" i="9"/>
  <c r="G14" i="19"/>
  <c r="G20" i="9"/>
  <c r="D20" i="11"/>
  <c r="F20" i="11" s="1"/>
  <c r="D15" i="11"/>
  <c r="G39" i="9"/>
  <c r="G39" i="6"/>
  <c r="G39" i="17"/>
  <c r="F53" i="19"/>
  <c r="F52" i="19" s="1"/>
  <c r="D42" i="10" l="1"/>
  <c r="D193" i="17"/>
  <c r="F192" i="14"/>
  <c r="F191" i="14" s="1"/>
  <c r="G193" i="14"/>
  <c r="G192" i="14" s="1"/>
  <c r="G191" i="14" s="1"/>
  <c r="D14" i="11"/>
  <c r="F14" i="11" s="1"/>
  <c r="F13" i="9"/>
  <c r="G106" i="11"/>
  <c r="D106" i="10"/>
  <c r="F106" i="10" s="1"/>
  <c r="G106" i="10" s="1"/>
  <c r="G102" i="9"/>
  <c r="D102" i="11"/>
  <c r="F102" i="11" s="1"/>
  <c r="F167" i="9"/>
  <c r="F166" i="9" s="1"/>
  <c r="D167" i="11"/>
  <c r="D166" i="11" s="1"/>
  <c r="D67" i="19"/>
  <c r="D42" i="9"/>
  <c r="F111" i="19"/>
  <c r="F100" i="19" s="1"/>
  <c r="F99" i="19" s="1"/>
  <c r="D113" i="9"/>
  <c r="G113" i="19"/>
  <c r="G111" i="19" s="1"/>
  <c r="G100" i="19" s="1"/>
  <c r="G99" i="19" s="1"/>
  <c r="D71" i="10"/>
  <c r="F71" i="10" s="1"/>
  <c r="D71" i="14" s="1"/>
  <c r="F71" i="14" s="1"/>
  <c r="F43" i="1"/>
  <c r="G43" i="1" s="1"/>
  <c r="G42" i="1" s="1"/>
  <c r="F179" i="19"/>
  <c r="F178" i="19" s="1"/>
  <c r="F165" i="19" s="1"/>
  <c r="G180" i="19"/>
  <c r="G179" i="19" s="1"/>
  <c r="G178" i="19" s="1"/>
  <c r="G165" i="19" s="1"/>
  <c r="D180" i="9"/>
  <c r="D77" i="9"/>
  <c r="G77" i="19"/>
  <c r="G76" i="19" s="1"/>
  <c r="G75" i="19" s="1"/>
  <c r="G67" i="19" s="1"/>
  <c r="F76" i="19"/>
  <c r="F75" i="19" s="1"/>
  <c r="F67" i="19" s="1"/>
  <c r="D99" i="19"/>
  <c r="D98" i="19" s="1"/>
  <c r="G63" i="10"/>
  <c r="D63" i="14"/>
  <c r="F63" i="14" s="1"/>
  <c r="D12" i="19"/>
  <c r="D11" i="19" s="1"/>
  <c r="D9" i="19" s="1"/>
  <c r="G29" i="11"/>
  <c r="D29" i="10"/>
  <c r="F29" i="10" s="1"/>
  <c r="D70" i="11"/>
  <c r="F69" i="9"/>
  <c r="F68" i="9" s="1"/>
  <c r="G70" i="9"/>
  <c r="G69" i="9" s="1"/>
  <c r="G68" i="9" s="1"/>
  <c r="D43" i="14"/>
  <c r="G43" i="10"/>
  <c r="G42" i="10" s="1"/>
  <c r="F42" i="10"/>
  <c r="G124" i="11"/>
  <c r="D124" i="10"/>
  <c r="F124" i="10" s="1"/>
  <c r="G59" i="9"/>
  <c r="D59" i="11"/>
  <c r="F59" i="11" s="1"/>
  <c r="G103" i="9"/>
  <c r="G171" i="11"/>
  <c r="D171" i="10"/>
  <c r="F171" i="10" s="1"/>
  <c r="D115" i="10"/>
  <c r="F115" i="10" s="1"/>
  <c r="G115" i="11"/>
  <c r="G154" i="11"/>
  <c r="D154" i="10"/>
  <c r="F154" i="10" s="1"/>
  <c r="G128" i="11"/>
  <c r="D128" i="10"/>
  <c r="F128" i="10" s="1"/>
  <c r="G151" i="11"/>
  <c r="D151" i="10"/>
  <c r="F151" i="10" s="1"/>
  <c r="G170" i="10"/>
  <c r="D170" i="14"/>
  <c r="F170" i="14" s="1"/>
  <c r="G55" i="9"/>
  <c r="D55" i="11"/>
  <c r="F55" i="11" s="1"/>
  <c r="G107" i="11"/>
  <c r="G157" i="11"/>
  <c r="D157" i="10"/>
  <c r="F157" i="10" s="1"/>
  <c r="G58" i="9"/>
  <c r="D58" i="11"/>
  <c r="F58" i="11" s="1"/>
  <c r="D125" i="10"/>
  <c r="F125" i="10" s="1"/>
  <c r="G125" i="11"/>
  <c r="G104" i="11"/>
  <c r="G172" i="10"/>
  <c r="D172" i="14"/>
  <c r="F172" i="14" s="1"/>
  <c r="G116" i="11"/>
  <c r="D116" i="10"/>
  <c r="F116" i="10" s="1"/>
  <c r="G155" i="11"/>
  <c r="D155" i="10"/>
  <c r="F155" i="10" s="1"/>
  <c r="G184" i="11"/>
  <c r="D184" i="10"/>
  <c r="F184" i="10" s="1"/>
  <c r="G62" i="9"/>
  <c r="D62" i="11"/>
  <c r="F62" i="11" s="1"/>
  <c r="G121" i="11"/>
  <c r="D121" i="10"/>
  <c r="F121" i="10" s="1"/>
  <c r="G148" i="11"/>
  <c r="D148" i="10"/>
  <c r="F148" i="10" s="1"/>
  <c r="G168" i="10"/>
  <c r="D168" i="14"/>
  <c r="F168" i="14" s="1"/>
  <c r="G135" i="11"/>
  <c r="D135" i="10"/>
  <c r="F135" i="10" s="1"/>
  <c r="G61" i="9"/>
  <c r="D61" i="11"/>
  <c r="F61" i="11" s="1"/>
  <c r="G149" i="11"/>
  <c r="D149" i="10"/>
  <c r="F149" i="10" s="1"/>
  <c r="D117" i="10"/>
  <c r="F117" i="10" s="1"/>
  <c r="G117" i="11"/>
  <c r="G160" i="11"/>
  <c r="D160" i="10"/>
  <c r="F160" i="10" s="1"/>
  <c r="G169" i="11"/>
  <c r="D169" i="10"/>
  <c r="F169" i="10" s="1"/>
  <c r="G56" i="11"/>
  <c r="D56" i="10"/>
  <c r="F56" i="10" s="1"/>
  <c r="D34" i="9"/>
  <c r="G34" i="19"/>
  <c r="G33" i="19" s="1"/>
  <c r="F33" i="19"/>
  <c r="F12" i="19" s="1"/>
  <c r="F11" i="19" s="1"/>
  <c r="G147" i="11"/>
  <c r="D147" i="10"/>
  <c r="F147" i="10" s="1"/>
  <c r="G114" i="11"/>
  <c r="D114" i="10"/>
  <c r="F114" i="10" s="1"/>
  <c r="G130" i="11"/>
  <c r="D130" i="10"/>
  <c r="F130" i="10" s="1"/>
  <c r="G145" i="11"/>
  <c r="D145" i="10"/>
  <c r="F145" i="10" s="1"/>
  <c r="F144" i="11"/>
  <c r="F143" i="11" s="1"/>
  <c r="G37" i="11"/>
  <c r="D37" i="10"/>
  <c r="F37" i="10" s="1"/>
  <c r="G38" i="9"/>
  <c r="D38" i="11"/>
  <c r="F38" i="11" s="1"/>
  <c r="D112" i="11"/>
  <c r="G112" i="9"/>
  <c r="G173" i="11"/>
  <c r="D173" i="10"/>
  <c r="F173" i="10" s="1"/>
  <c r="G36" i="9"/>
  <c r="D36" i="11"/>
  <c r="F36" i="11" s="1"/>
  <c r="D27" i="11"/>
  <c r="F28" i="11"/>
  <c r="F47" i="11"/>
  <c r="D46" i="11"/>
  <c r="G118" i="11"/>
  <c r="D118" i="10"/>
  <c r="F118" i="10" s="1"/>
  <c r="G35" i="9"/>
  <c r="D35" i="11"/>
  <c r="F35" i="11" s="1"/>
  <c r="D30" i="10"/>
  <c r="F30" i="10" s="1"/>
  <c r="G30" i="11"/>
  <c r="G153" i="11"/>
  <c r="D153" i="10"/>
  <c r="F153" i="10" s="1"/>
  <c r="G182" i="11"/>
  <c r="D182" i="10"/>
  <c r="F182" i="10" s="1"/>
  <c r="D19" i="14"/>
  <c r="F19" i="14" s="1"/>
  <c r="G19" i="10"/>
  <c r="G158" i="11"/>
  <c r="D158" i="10"/>
  <c r="F158" i="10" s="1"/>
  <c r="G134" i="11"/>
  <c r="D134" i="10"/>
  <c r="F134" i="10" s="1"/>
  <c r="G146" i="11"/>
  <c r="D146" i="10"/>
  <c r="F146" i="10" s="1"/>
  <c r="G144" i="9"/>
  <c r="G143" i="9" s="1"/>
  <c r="D131" i="10"/>
  <c r="F131" i="10" s="1"/>
  <c r="G131" i="11"/>
  <c r="G183" i="11"/>
  <c r="D183" i="10"/>
  <c r="F183" i="10" s="1"/>
  <c r="G120" i="11"/>
  <c r="D120" i="10"/>
  <c r="F120" i="10" s="1"/>
  <c r="G136" i="11"/>
  <c r="D136" i="10"/>
  <c r="F136" i="10" s="1"/>
  <c r="G159" i="11"/>
  <c r="D159" i="10"/>
  <c r="F159" i="10" s="1"/>
  <c r="G181" i="11"/>
  <c r="D181" i="10"/>
  <c r="F181" i="10" s="1"/>
  <c r="G126" i="11"/>
  <c r="D126" i="10"/>
  <c r="F126" i="10" s="1"/>
  <c r="G152" i="11"/>
  <c r="D152" i="10"/>
  <c r="F152" i="10" s="1"/>
  <c r="G150" i="11"/>
  <c r="D150" i="10"/>
  <c r="F150" i="10" s="1"/>
  <c r="D123" i="10"/>
  <c r="F123" i="10" s="1"/>
  <c r="G123" i="11"/>
  <c r="G78" i="10"/>
  <c r="D78" i="14"/>
  <c r="F78" i="14" s="1"/>
  <c r="G132" i="11"/>
  <c r="D132" i="10"/>
  <c r="F132" i="10" s="1"/>
  <c r="G60" i="11"/>
  <c r="D60" i="10"/>
  <c r="F60" i="10" s="1"/>
  <c r="G175" i="11"/>
  <c r="D175" i="10"/>
  <c r="F175" i="10" s="1"/>
  <c r="D54" i="11"/>
  <c r="F54" i="11" s="1"/>
  <c r="G54" i="9"/>
  <c r="G129" i="11"/>
  <c r="D129" i="10"/>
  <c r="F129" i="10" s="1"/>
  <c r="G156" i="11"/>
  <c r="D156" i="10"/>
  <c r="F156" i="10" s="1"/>
  <c r="G119" i="11"/>
  <c r="D119" i="10"/>
  <c r="F119" i="10" s="1"/>
  <c r="G79" i="10"/>
  <c r="D79" i="14"/>
  <c r="F79" i="14" s="1"/>
  <c r="G174" i="10"/>
  <c r="D174" i="14"/>
  <c r="F174" i="14" s="1"/>
  <c r="D133" i="10"/>
  <c r="F133" i="10" s="1"/>
  <c r="G133" i="11"/>
  <c r="G127" i="11"/>
  <c r="D127" i="10"/>
  <c r="F127" i="10" s="1"/>
  <c r="G57" i="9"/>
  <c r="D57" i="11"/>
  <c r="F57" i="11" s="1"/>
  <c r="D43" i="11"/>
  <c r="G43" i="9"/>
  <c r="G42" i="9" s="1"/>
  <c r="F42" i="9"/>
  <c r="G122" i="11"/>
  <c r="D122" i="10"/>
  <c r="F122" i="10" s="1"/>
  <c r="G21" i="11"/>
  <c r="D21" i="10"/>
  <c r="F21" i="10" s="1"/>
  <c r="F15" i="11"/>
  <c r="G24" i="4"/>
  <c r="G20" i="11"/>
  <c r="D20" i="10"/>
  <c r="F20" i="10" s="1"/>
  <c r="G24" i="7"/>
  <c r="G17" i="11"/>
  <c r="D17" i="10"/>
  <c r="F17" i="10" s="1"/>
  <c r="G24" i="6"/>
  <c r="G16" i="9"/>
  <c r="D16" i="11"/>
  <c r="F16" i="11" s="1"/>
  <c r="G24" i="1"/>
  <c r="D18" i="14"/>
  <c r="F18" i="14" s="1"/>
  <c r="G18" i="10"/>
  <c r="D22" i="17"/>
  <c r="F22" i="17" s="1"/>
  <c r="D22" i="1" s="1"/>
  <c r="F22" i="1" s="1"/>
  <c r="D23" i="10"/>
  <c r="F23" i="10" s="1"/>
  <c r="G23" i="11"/>
  <c r="D53" i="9"/>
  <c r="D52" i="9" s="1"/>
  <c r="F51" i="19"/>
  <c r="G53" i="19"/>
  <c r="G102" i="11" l="1"/>
  <c r="D102" i="10"/>
  <c r="D14" i="10"/>
  <c r="F14" i="10" s="1"/>
  <c r="F13" i="11"/>
  <c r="G14" i="11"/>
  <c r="F193" i="17"/>
  <c r="D192" i="17"/>
  <c r="D191" i="17" s="1"/>
  <c r="G167" i="9"/>
  <c r="G166" i="9" s="1"/>
  <c r="F167" i="11"/>
  <c r="G167" i="11" s="1"/>
  <c r="G166" i="11" s="1"/>
  <c r="G71" i="10"/>
  <c r="D134" i="14"/>
  <c r="F134" i="14" s="1"/>
  <c r="G134" i="10"/>
  <c r="F98" i="19"/>
  <c r="F113" i="9"/>
  <c r="D111" i="9"/>
  <c r="D101" i="9" s="1"/>
  <c r="D43" i="6"/>
  <c r="F43" i="6" s="1"/>
  <c r="F42" i="1"/>
  <c r="D179" i="9"/>
  <c r="D178" i="9" s="1"/>
  <c r="D165" i="9" s="1"/>
  <c r="D144" i="9" s="1"/>
  <c r="D143" i="9" s="1"/>
  <c r="F180" i="9"/>
  <c r="G98" i="19"/>
  <c r="D76" i="9"/>
  <c r="D75" i="9" s="1"/>
  <c r="D67" i="9" s="1"/>
  <c r="F77" i="9"/>
  <c r="G52" i="19"/>
  <c r="G51" i="19" s="1"/>
  <c r="D63" i="17"/>
  <c r="F63" i="17" s="1"/>
  <c r="G63" i="14"/>
  <c r="G64" i="6"/>
  <c r="D64" i="4"/>
  <c r="F64" i="4" s="1"/>
  <c r="F9" i="19"/>
  <c r="G54" i="11"/>
  <c r="D54" i="10"/>
  <c r="F54" i="10" s="1"/>
  <c r="G123" i="10"/>
  <c r="D123" i="14"/>
  <c r="F123" i="14" s="1"/>
  <c r="D28" i="10"/>
  <c r="F27" i="11"/>
  <c r="F112" i="11"/>
  <c r="G125" i="10"/>
  <c r="D125" i="14"/>
  <c r="F125" i="14" s="1"/>
  <c r="G79" i="14"/>
  <c r="D79" i="17"/>
  <c r="F79" i="17" s="1"/>
  <c r="G71" i="14"/>
  <c r="D71" i="17"/>
  <c r="F71" i="17" s="1"/>
  <c r="G150" i="10"/>
  <c r="D150" i="14"/>
  <c r="F150" i="14" s="1"/>
  <c r="G181" i="10"/>
  <c r="D181" i="14"/>
  <c r="F181" i="14" s="1"/>
  <c r="D104" i="14"/>
  <c r="F104" i="14" s="1"/>
  <c r="D104" i="17" s="1"/>
  <c r="F104" i="17" s="1"/>
  <c r="G104" i="17" s="1"/>
  <c r="G114" i="10"/>
  <c r="D114" i="14"/>
  <c r="F114" i="14" s="1"/>
  <c r="G160" i="10"/>
  <c r="D160" i="14"/>
  <c r="F160" i="14" s="1"/>
  <c r="G135" i="10"/>
  <c r="D135" i="14"/>
  <c r="F135" i="14" s="1"/>
  <c r="G135" i="14" s="1"/>
  <c r="G62" i="11"/>
  <c r="D62" i="10"/>
  <c r="F62" i="10" s="1"/>
  <c r="G155" i="10"/>
  <c r="D155" i="14"/>
  <c r="F155" i="14" s="1"/>
  <c r="D106" i="14"/>
  <c r="F106" i="14" s="1"/>
  <c r="D106" i="17" s="1"/>
  <c r="F106" i="17" s="1"/>
  <c r="G106" i="17" s="1"/>
  <c r="G128" i="10"/>
  <c r="D128" i="14"/>
  <c r="F128" i="14" s="1"/>
  <c r="G59" i="11"/>
  <c r="D59" i="10"/>
  <c r="F59" i="10" s="1"/>
  <c r="G122" i="10"/>
  <c r="D122" i="14"/>
  <c r="F122" i="14" s="1"/>
  <c r="G133" i="10"/>
  <c r="D133" i="14"/>
  <c r="F133" i="14" s="1"/>
  <c r="G133" i="14" s="1"/>
  <c r="G182" i="10"/>
  <c r="D182" i="14"/>
  <c r="F182" i="14" s="1"/>
  <c r="F43" i="11"/>
  <c r="D42" i="11"/>
  <c r="G127" i="10"/>
  <c r="D127" i="14"/>
  <c r="F127" i="14" s="1"/>
  <c r="G174" i="14"/>
  <c r="D174" i="17"/>
  <c r="F174" i="17" s="1"/>
  <c r="G119" i="10"/>
  <c r="D119" i="14"/>
  <c r="F119" i="14" s="1"/>
  <c r="G129" i="10"/>
  <c r="D129" i="14"/>
  <c r="F129" i="14" s="1"/>
  <c r="G60" i="10"/>
  <c r="D60" i="14"/>
  <c r="F60" i="14" s="1"/>
  <c r="G132" i="10"/>
  <c r="D132" i="14"/>
  <c r="F132" i="14" s="1"/>
  <c r="G132" i="14" s="1"/>
  <c r="G152" i="10"/>
  <c r="D152" i="14"/>
  <c r="G126" i="10"/>
  <c r="D126" i="14"/>
  <c r="F126" i="14" s="1"/>
  <c r="G159" i="10"/>
  <c r="D159" i="14"/>
  <c r="F159" i="14" s="1"/>
  <c r="G120" i="10"/>
  <c r="D120" i="14"/>
  <c r="F120" i="14" s="1"/>
  <c r="G183" i="10"/>
  <c r="D183" i="14"/>
  <c r="F183" i="14" s="1"/>
  <c r="G146" i="10"/>
  <c r="D146" i="14"/>
  <c r="F146" i="14" s="1"/>
  <c r="G158" i="10"/>
  <c r="D158" i="14"/>
  <c r="F158" i="14" s="1"/>
  <c r="F46" i="11"/>
  <c r="D47" i="10"/>
  <c r="G47" i="11"/>
  <c r="G46" i="11" s="1"/>
  <c r="G37" i="10"/>
  <c r="D37" i="14"/>
  <c r="F37" i="14" s="1"/>
  <c r="G130" i="10"/>
  <c r="D130" i="14"/>
  <c r="F130" i="14" s="1"/>
  <c r="G169" i="10"/>
  <c r="D169" i="14"/>
  <c r="G61" i="11"/>
  <c r="D61" i="10"/>
  <c r="F61" i="10" s="1"/>
  <c r="D168" i="17"/>
  <c r="F168" i="17" s="1"/>
  <c r="G168" i="14"/>
  <c r="G121" i="10"/>
  <c r="D121" i="14"/>
  <c r="F121" i="14" s="1"/>
  <c r="G184" i="10"/>
  <c r="D184" i="14"/>
  <c r="F184" i="14" s="1"/>
  <c r="G116" i="10"/>
  <c r="D116" i="14"/>
  <c r="F116" i="14" s="1"/>
  <c r="D103" i="14"/>
  <c r="F103" i="14" s="1"/>
  <c r="D103" i="17" s="1"/>
  <c r="F103" i="17" s="1"/>
  <c r="G103" i="17" s="1"/>
  <c r="G157" i="10"/>
  <c r="D157" i="14"/>
  <c r="F157" i="14" s="1"/>
  <c r="G55" i="11"/>
  <c r="D55" i="10"/>
  <c r="F55" i="10" s="1"/>
  <c r="G151" i="10"/>
  <c r="D151" i="14"/>
  <c r="F151" i="14" s="1"/>
  <c r="G154" i="10"/>
  <c r="D154" i="14"/>
  <c r="F154" i="14" s="1"/>
  <c r="G124" i="10"/>
  <c r="D124" i="14"/>
  <c r="F124" i="14" s="1"/>
  <c r="D42" i="14"/>
  <c r="F43" i="14"/>
  <c r="G29" i="10"/>
  <c r="D29" i="14"/>
  <c r="F29" i="14" s="1"/>
  <c r="G153" i="10"/>
  <c r="D153" i="14"/>
  <c r="F153" i="14" s="1"/>
  <c r="G118" i="10"/>
  <c r="D118" i="14"/>
  <c r="F118" i="14" s="1"/>
  <c r="G173" i="10"/>
  <c r="D173" i="14"/>
  <c r="F173" i="14" s="1"/>
  <c r="F34" i="9"/>
  <c r="D33" i="9"/>
  <c r="D12" i="9" s="1"/>
  <c r="G25" i="8" s="1"/>
  <c r="G117" i="10"/>
  <c r="D117" i="14"/>
  <c r="F117" i="14" s="1"/>
  <c r="G171" i="10"/>
  <c r="D171" i="14"/>
  <c r="F171" i="14" s="1"/>
  <c r="G57" i="11"/>
  <c r="D57" i="10"/>
  <c r="F57" i="10" s="1"/>
  <c r="G156" i="10"/>
  <c r="D156" i="14"/>
  <c r="F156" i="14" s="1"/>
  <c r="G175" i="10"/>
  <c r="D175" i="14"/>
  <c r="F175" i="14" s="1"/>
  <c r="G78" i="14"/>
  <c r="D78" i="17"/>
  <c r="F78" i="17" s="1"/>
  <c r="D105" i="14"/>
  <c r="F105" i="14" s="1"/>
  <c r="D105" i="17" s="1"/>
  <c r="F105" i="17" s="1"/>
  <c r="G105" i="17" s="1"/>
  <c r="G136" i="10"/>
  <c r="D136" i="14"/>
  <c r="F136" i="14" s="1"/>
  <c r="G136" i="14" s="1"/>
  <c r="D30" i="14"/>
  <c r="F30" i="14" s="1"/>
  <c r="G30" i="10"/>
  <c r="G38" i="11"/>
  <c r="D38" i="10"/>
  <c r="F38" i="10" s="1"/>
  <c r="D145" i="14"/>
  <c r="F145" i="14" s="1"/>
  <c r="F144" i="10"/>
  <c r="F143" i="10" s="1"/>
  <c r="G145" i="10"/>
  <c r="G56" i="10"/>
  <c r="D56" i="14"/>
  <c r="F56" i="14" s="1"/>
  <c r="G149" i="10"/>
  <c r="D149" i="14"/>
  <c r="F149" i="14" s="1"/>
  <c r="G148" i="10"/>
  <c r="D148" i="14"/>
  <c r="F148" i="14" s="1"/>
  <c r="G172" i="14"/>
  <c r="D172" i="17"/>
  <c r="F172" i="17" s="1"/>
  <c r="G58" i="11"/>
  <c r="D58" i="10"/>
  <c r="F58" i="10" s="1"/>
  <c r="G170" i="14"/>
  <c r="D170" i="17"/>
  <c r="F170" i="17" s="1"/>
  <c r="G131" i="10"/>
  <c r="D131" i="14"/>
  <c r="F131" i="14" s="1"/>
  <c r="D19" i="17"/>
  <c r="F19" i="17" s="1"/>
  <c r="G19" i="14"/>
  <c r="G35" i="11"/>
  <c r="D35" i="10"/>
  <c r="F35" i="10" s="1"/>
  <c r="G36" i="11"/>
  <c r="D36" i="10"/>
  <c r="F36" i="10" s="1"/>
  <c r="G144" i="11"/>
  <c r="G143" i="11" s="1"/>
  <c r="G147" i="10"/>
  <c r="D147" i="14"/>
  <c r="F147" i="14" s="1"/>
  <c r="G115" i="10"/>
  <c r="D115" i="14"/>
  <c r="F115" i="14" s="1"/>
  <c r="D69" i="11"/>
  <c r="D68" i="11" s="1"/>
  <c r="F70" i="11"/>
  <c r="G23" i="10"/>
  <c r="D23" i="14"/>
  <c r="F23" i="14" s="1"/>
  <c r="D18" i="17"/>
  <c r="F18" i="17" s="1"/>
  <c r="G18" i="14"/>
  <c r="G28" i="9"/>
  <c r="G27" i="9" s="1"/>
  <c r="G20" i="10"/>
  <c r="D20" i="14"/>
  <c r="F20" i="14" s="1"/>
  <c r="D15" i="10"/>
  <c r="F15" i="10" s="1"/>
  <c r="D22" i="6"/>
  <c r="F22" i="6" s="1"/>
  <c r="G17" i="10"/>
  <c r="D17" i="14"/>
  <c r="F17" i="14" s="1"/>
  <c r="G25" i="10"/>
  <c r="G25" i="4"/>
  <c r="G25" i="1"/>
  <c r="G25" i="6"/>
  <c r="G25" i="7"/>
  <c r="G25" i="14"/>
  <c r="G25" i="17"/>
  <c r="G25" i="11"/>
  <c r="G25" i="9"/>
  <c r="G25" i="19"/>
  <c r="G21" i="10"/>
  <c r="D21" i="14"/>
  <c r="F21" i="14" s="1"/>
  <c r="G16" i="11"/>
  <c r="D16" i="10"/>
  <c r="G28" i="11"/>
  <c r="G27" i="11" s="1"/>
  <c r="G28" i="19"/>
  <c r="G27" i="19" s="1"/>
  <c r="D13" i="11"/>
  <c r="F53" i="9"/>
  <c r="F52" i="9" s="1"/>
  <c r="D51" i="9"/>
  <c r="D198" i="5"/>
  <c r="D197" i="5" s="1"/>
  <c r="E197" i="5"/>
  <c r="F198" i="5"/>
  <c r="F197" i="5" s="1"/>
  <c r="G198" i="5"/>
  <c r="G197" i="5" s="1"/>
  <c r="D192" i="5"/>
  <c r="D191" i="5" s="1"/>
  <c r="E192" i="5"/>
  <c r="E191" i="5" s="1"/>
  <c r="F192" i="5"/>
  <c r="F191" i="5" s="1"/>
  <c r="G192" i="5"/>
  <c r="G191" i="5" s="1"/>
  <c r="F165" i="5"/>
  <c r="G165" i="5"/>
  <c r="D144" i="5"/>
  <c r="D143" i="5" s="1"/>
  <c r="E144" i="5"/>
  <c r="E143" i="5" s="1"/>
  <c r="F144" i="5"/>
  <c r="F143" i="5" s="1"/>
  <c r="G144" i="5"/>
  <c r="G143" i="5" s="1"/>
  <c r="D111" i="5"/>
  <c r="E111" i="5"/>
  <c r="F111" i="5"/>
  <c r="G111" i="5"/>
  <c r="D101" i="5"/>
  <c r="E101" i="5"/>
  <c r="F101" i="5"/>
  <c r="G101" i="5"/>
  <c r="D14" i="14" l="1"/>
  <c r="F14" i="14" s="1"/>
  <c r="G14" i="10"/>
  <c r="D193" i="1"/>
  <c r="G193" i="17"/>
  <c r="G192" i="17" s="1"/>
  <c r="G191" i="17" s="1"/>
  <c r="F192" i="17"/>
  <c r="F191" i="17" s="1"/>
  <c r="F166" i="11"/>
  <c r="D167" i="10"/>
  <c r="D166" i="10" s="1"/>
  <c r="D42" i="6"/>
  <c r="G134" i="14"/>
  <c r="D134" i="17"/>
  <c r="F134" i="17" s="1"/>
  <c r="F169" i="14"/>
  <c r="D169" i="17" s="1"/>
  <c r="F169" i="17" s="1"/>
  <c r="D100" i="9"/>
  <c r="D99" i="9" s="1"/>
  <c r="D98" i="9" s="1"/>
  <c r="G113" i="9"/>
  <c r="G111" i="9" s="1"/>
  <c r="G101" i="9" s="1"/>
  <c r="G100" i="9" s="1"/>
  <c r="D113" i="11"/>
  <c r="F111" i="9"/>
  <c r="F101" i="9" s="1"/>
  <c r="F100" i="9" s="1"/>
  <c r="D11" i="9"/>
  <c r="D9" i="9" s="1"/>
  <c r="D180" i="11"/>
  <c r="G180" i="9"/>
  <c r="G179" i="9" s="1"/>
  <c r="G178" i="9" s="1"/>
  <c r="G165" i="9" s="1"/>
  <c r="F179" i="9"/>
  <c r="F178" i="9" s="1"/>
  <c r="F165" i="9" s="1"/>
  <c r="F76" i="9"/>
  <c r="F75" i="9" s="1"/>
  <c r="F67" i="9" s="1"/>
  <c r="D77" i="11"/>
  <c r="G77" i="9"/>
  <c r="G76" i="9" s="1"/>
  <c r="G75" i="9" s="1"/>
  <c r="G67" i="9" s="1"/>
  <c r="F100" i="5"/>
  <c r="F99" i="5" s="1"/>
  <c r="F98" i="5" s="1"/>
  <c r="G63" i="17"/>
  <c r="D63" i="1"/>
  <c r="F63" i="1" s="1"/>
  <c r="G35" i="10"/>
  <c r="D35" i="14"/>
  <c r="F35" i="14" s="1"/>
  <c r="G145" i="14"/>
  <c r="D145" i="17"/>
  <c r="F145" i="17" s="1"/>
  <c r="D34" i="11"/>
  <c r="G34" i="9"/>
  <c r="G33" i="9" s="1"/>
  <c r="F33" i="9"/>
  <c r="F12" i="9" s="1"/>
  <c r="F11" i="9" s="1"/>
  <c r="G29" i="14"/>
  <c r="D29" i="17"/>
  <c r="F29" i="17" s="1"/>
  <c r="D168" i="1"/>
  <c r="F168" i="1" s="1"/>
  <c r="G168" i="17"/>
  <c r="G37" i="14"/>
  <c r="D37" i="17"/>
  <c r="F37" i="17" s="1"/>
  <c r="D112" i="10"/>
  <c r="G112" i="11"/>
  <c r="D115" i="17"/>
  <c r="F115" i="17" s="1"/>
  <c r="G115" i="14"/>
  <c r="G131" i="14"/>
  <c r="D131" i="17"/>
  <c r="F131" i="17" s="1"/>
  <c r="G58" i="10"/>
  <c r="D58" i="14"/>
  <c r="F58" i="14" s="1"/>
  <c r="G148" i="14"/>
  <c r="D148" i="17"/>
  <c r="F148" i="17" s="1"/>
  <c r="G56" i="14"/>
  <c r="D56" i="17"/>
  <c r="F56" i="17" s="1"/>
  <c r="G38" i="10"/>
  <c r="D38" i="14"/>
  <c r="F38" i="14" s="1"/>
  <c r="D136" i="17"/>
  <c r="F136" i="17" s="1"/>
  <c r="G78" i="17"/>
  <c r="D78" i="1"/>
  <c r="F78" i="1" s="1"/>
  <c r="G156" i="14"/>
  <c r="D156" i="17"/>
  <c r="F156" i="17" s="1"/>
  <c r="G117" i="14"/>
  <c r="D117" i="17"/>
  <c r="F117" i="17" s="1"/>
  <c r="G151" i="14"/>
  <c r="D151" i="17"/>
  <c r="F151" i="17" s="1"/>
  <c r="G157" i="14"/>
  <c r="D157" i="17"/>
  <c r="F157" i="17" s="1"/>
  <c r="G116" i="14"/>
  <c r="D116" i="17"/>
  <c r="F116" i="17" s="1"/>
  <c r="G121" i="14"/>
  <c r="D121" i="17"/>
  <c r="F121" i="17" s="1"/>
  <c r="G61" i="10"/>
  <c r="D61" i="14"/>
  <c r="F61" i="14" s="1"/>
  <c r="G146" i="14"/>
  <c r="D146" i="17"/>
  <c r="F146" i="17" s="1"/>
  <c r="G120" i="14"/>
  <c r="D120" i="17"/>
  <c r="F120" i="17" s="1"/>
  <c r="G126" i="14"/>
  <c r="D126" i="17"/>
  <c r="F126" i="17" s="1"/>
  <c r="D132" i="17"/>
  <c r="F132" i="17" s="1"/>
  <c r="G129" i="14"/>
  <c r="D129" i="17"/>
  <c r="F129" i="17" s="1"/>
  <c r="G174" i="17"/>
  <c r="D174" i="1"/>
  <c r="F174" i="1" s="1"/>
  <c r="D133" i="17"/>
  <c r="F133" i="17" s="1"/>
  <c r="G59" i="10"/>
  <c r="D59" i="14"/>
  <c r="F59" i="14" s="1"/>
  <c r="G106" i="14"/>
  <c r="D107" i="1"/>
  <c r="F107" i="1" s="1"/>
  <c r="G155" i="14"/>
  <c r="D155" i="17"/>
  <c r="F155" i="17" s="1"/>
  <c r="D135" i="17"/>
  <c r="F135" i="17" s="1"/>
  <c r="G114" i="14"/>
  <c r="D114" i="17"/>
  <c r="F114" i="17" s="1"/>
  <c r="G181" i="14"/>
  <c r="D181" i="17"/>
  <c r="F181" i="17" s="1"/>
  <c r="G71" i="17"/>
  <c r="D71" i="1"/>
  <c r="F71" i="1" s="1"/>
  <c r="G79" i="17"/>
  <c r="D79" i="1"/>
  <c r="F79" i="1" s="1"/>
  <c r="G54" i="10"/>
  <c r="D54" i="14"/>
  <c r="F54" i="14" s="1"/>
  <c r="G70" i="11"/>
  <c r="G69" i="11" s="1"/>
  <c r="G68" i="11" s="1"/>
  <c r="D70" i="10"/>
  <c r="F69" i="11"/>
  <c r="F68" i="11" s="1"/>
  <c r="G36" i="10"/>
  <c r="D36" i="14"/>
  <c r="F36" i="14" s="1"/>
  <c r="G144" i="10"/>
  <c r="G143" i="10" s="1"/>
  <c r="G103" i="11"/>
  <c r="G173" i="14"/>
  <c r="D173" i="17"/>
  <c r="F173" i="17" s="1"/>
  <c r="G153" i="14"/>
  <c r="D153" i="17"/>
  <c r="F153" i="17" s="1"/>
  <c r="D43" i="17"/>
  <c r="G43" i="14"/>
  <c r="G42" i="14" s="1"/>
  <c r="F42" i="14"/>
  <c r="G130" i="14"/>
  <c r="D130" i="17"/>
  <c r="F130" i="17" s="1"/>
  <c r="G43" i="6"/>
  <c r="G42" i="6" s="1"/>
  <c r="D43" i="4"/>
  <c r="F42" i="6"/>
  <c r="F42" i="11"/>
  <c r="G43" i="11"/>
  <c r="G42" i="11" s="1"/>
  <c r="F28" i="10"/>
  <c r="D27" i="10"/>
  <c r="D19" i="1"/>
  <c r="F19" i="1" s="1"/>
  <c r="G19" i="17"/>
  <c r="G30" i="14"/>
  <c r="D30" i="17"/>
  <c r="F30" i="17" s="1"/>
  <c r="D118" i="17"/>
  <c r="F118" i="17" s="1"/>
  <c r="G118" i="14"/>
  <c r="G124" i="14"/>
  <c r="D124" i="17"/>
  <c r="F124" i="17" s="1"/>
  <c r="G147" i="14"/>
  <c r="D147" i="17"/>
  <c r="F147" i="17" s="1"/>
  <c r="G170" i="17"/>
  <c r="D170" i="1"/>
  <c r="F170" i="1" s="1"/>
  <c r="G172" i="17"/>
  <c r="D172" i="1"/>
  <c r="F172" i="1" s="1"/>
  <c r="D149" i="17"/>
  <c r="F149" i="17" s="1"/>
  <c r="G149" i="14"/>
  <c r="G105" i="14"/>
  <c r="D106" i="1"/>
  <c r="G175" i="14"/>
  <c r="D175" i="17"/>
  <c r="F175" i="17" s="1"/>
  <c r="G57" i="10"/>
  <c r="D57" i="14"/>
  <c r="F57" i="14" s="1"/>
  <c r="D171" i="17"/>
  <c r="F171" i="17" s="1"/>
  <c r="G171" i="14"/>
  <c r="G154" i="14"/>
  <c r="D154" i="17"/>
  <c r="F154" i="17" s="1"/>
  <c r="G55" i="10"/>
  <c r="D55" i="14"/>
  <c r="F55" i="14" s="1"/>
  <c r="G103" i="14"/>
  <c r="D104" i="1"/>
  <c r="G184" i="14"/>
  <c r="D184" i="17"/>
  <c r="F184" i="17" s="1"/>
  <c r="F47" i="10"/>
  <c r="D46" i="10"/>
  <c r="G158" i="14"/>
  <c r="D158" i="17"/>
  <c r="F158" i="17" s="1"/>
  <c r="G183" i="14"/>
  <c r="D183" i="17"/>
  <c r="F183" i="17" s="1"/>
  <c r="G159" i="14"/>
  <c r="D159" i="17"/>
  <c r="F159" i="17" s="1"/>
  <c r="F152" i="14"/>
  <c r="F144" i="14" s="1"/>
  <c r="F143" i="14" s="1"/>
  <c r="D60" i="17"/>
  <c r="F60" i="17" s="1"/>
  <c r="G60" i="14"/>
  <c r="G119" i="14"/>
  <c r="D119" i="17"/>
  <c r="F119" i="17" s="1"/>
  <c r="G127" i="14"/>
  <c r="D127" i="17"/>
  <c r="F127" i="17" s="1"/>
  <c r="G182" i="14"/>
  <c r="D182" i="17"/>
  <c r="F182" i="17" s="1"/>
  <c r="G122" i="14"/>
  <c r="D122" i="17"/>
  <c r="F122" i="17" s="1"/>
  <c r="G128" i="14"/>
  <c r="D128" i="17"/>
  <c r="F128" i="17" s="1"/>
  <c r="G62" i="10"/>
  <c r="D62" i="14"/>
  <c r="F62" i="14" s="1"/>
  <c r="G160" i="14"/>
  <c r="D160" i="17"/>
  <c r="F160" i="17" s="1"/>
  <c r="D105" i="1"/>
  <c r="G104" i="14"/>
  <c r="G150" i="14"/>
  <c r="D150" i="17"/>
  <c r="F150" i="17" s="1"/>
  <c r="G125" i="14"/>
  <c r="D125" i="17"/>
  <c r="F125" i="17" s="1"/>
  <c r="D123" i="17"/>
  <c r="F123" i="17" s="1"/>
  <c r="G123" i="14"/>
  <c r="D18" i="1"/>
  <c r="F18" i="1" s="1"/>
  <c r="G18" i="17"/>
  <c r="D13" i="10"/>
  <c r="F16" i="10"/>
  <c r="F13" i="10" s="1"/>
  <c r="D17" i="17"/>
  <c r="F17" i="17" s="1"/>
  <c r="G17" i="14"/>
  <c r="G23" i="14"/>
  <c r="D23" i="17"/>
  <c r="F23" i="17" s="1"/>
  <c r="D15" i="14"/>
  <c r="G21" i="14"/>
  <c r="D21" i="17"/>
  <c r="F21" i="17" s="1"/>
  <c r="G22" i="1"/>
  <c r="G22" i="17"/>
  <c r="G22" i="10"/>
  <c r="G22" i="14"/>
  <c r="G22" i="11"/>
  <c r="G22" i="9"/>
  <c r="G22" i="19"/>
  <c r="G22" i="6"/>
  <c r="D22" i="4"/>
  <c r="F22" i="4" s="1"/>
  <c r="D22" i="7" s="1"/>
  <c r="F22" i="7" s="1"/>
  <c r="D22" i="8" s="1"/>
  <c r="F22" i="8" s="1"/>
  <c r="G20" i="14"/>
  <c r="D20" i="17"/>
  <c r="F20" i="17" s="1"/>
  <c r="G53" i="9"/>
  <c r="D53" i="11"/>
  <c r="D52" i="11" s="1"/>
  <c r="F51" i="9"/>
  <c r="D100" i="5"/>
  <c r="D99" i="5" s="1"/>
  <c r="D98" i="5" s="1"/>
  <c r="E100" i="5"/>
  <c r="E99" i="5" s="1"/>
  <c r="E98" i="5" s="1"/>
  <c r="G100" i="5"/>
  <c r="G99" i="5" s="1"/>
  <c r="G98" i="5" s="1"/>
  <c r="G169" i="14" l="1"/>
  <c r="F193" i="1"/>
  <c r="D192" i="1"/>
  <c r="D191" i="1" s="1"/>
  <c r="D14" i="17"/>
  <c r="F14" i="17" s="1"/>
  <c r="G14" i="14"/>
  <c r="F167" i="10"/>
  <c r="D167" i="14" s="1"/>
  <c r="F167" i="14" s="1"/>
  <c r="D167" i="17" s="1"/>
  <c r="F167" i="17" s="1"/>
  <c r="G167" i="17" s="1"/>
  <c r="G107" i="1"/>
  <c r="D107" i="6"/>
  <c r="F107" i="6" s="1"/>
  <c r="G99" i="9"/>
  <c r="G98" i="9" s="1"/>
  <c r="F99" i="9"/>
  <c r="F98" i="9" s="1"/>
  <c r="F113" i="11"/>
  <c r="D111" i="11"/>
  <c r="D101" i="11" s="1"/>
  <c r="D76" i="11"/>
  <c r="D75" i="11" s="1"/>
  <c r="D67" i="11" s="1"/>
  <c r="F77" i="11"/>
  <c r="F180" i="11"/>
  <c r="D179" i="11"/>
  <c r="D178" i="11" s="1"/>
  <c r="D165" i="11" s="1"/>
  <c r="D144" i="11" s="1"/>
  <c r="D143" i="11" s="1"/>
  <c r="G63" i="1"/>
  <c r="D63" i="6"/>
  <c r="F63" i="6" s="1"/>
  <c r="G52" i="9"/>
  <c r="G51" i="9" s="1"/>
  <c r="G64" i="4"/>
  <c r="D64" i="7"/>
  <c r="F64" i="7" s="1"/>
  <c r="G124" i="17"/>
  <c r="D124" i="1"/>
  <c r="F124" i="1" s="1"/>
  <c r="D19" i="6"/>
  <c r="F19" i="6" s="1"/>
  <c r="G19" i="1"/>
  <c r="G54" i="14"/>
  <c r="D54" i="17"/>
  <c r="F54" i="17" s="1"/>
  <c r="G181" i="17"/>
  <c r="D181" i="1"/>
  <c r="F181" i="1" s="1"/>
  <c r="F106" i="1"/>
  <c r="G129" i="17"/>
  <c r="D129" i="1"/>
  <c r="F129" i="1" s="1"/>
  <c r="G146" i="17"/>
  <c r="D146" i="1"/>
  <c r="F146" i="1" s="1"/>
  <c r="G157" i="17"/>
  <c r="D157" i="1"/>
  <c r="F157" i="1" s="1"/>
  <c r="G131" i="17"/>
  <c r="D131" i="1"/>
  <c r="F131" i="1" s="1"/>
  <c r="G62" i="14"/>
  <c r="D62" i="17"/>
  <c r="F62" i="17" s="1"/>
  <c r="G182" i="17"/>
  <c r="D182" i="1"/>
  <c r="F182" i="1" s="1"/>
  <c r="G55" i="14"/>
  <c r="D55" i="17"/>
  <c r="F55" i="17" s="1"/>
  <c r="G134" i="17"/>
  <c r="D134" i="1"/>
  <c r="F134" i="1" s="1"/>
  <c r="G78" i="1"/>
  <c r="D78" i="6"/>
  <c r="F78" i="6" s="1"/>
  <c r="G123" i="17"/>
  <c r="D123" i="1"/>
  <c r="F123" i="1" s="1"/>
  <c r="F104" i="1"/>
  <c r="G171" i="17"/>
  <c r="D171" i="1"/>
  <c r="F171" i="1" s="1"/>
  <c r="G172" i="1"/>
  <c r="D172" i="6"/>
  <c r="F172" i="6" s="1"/>
  <c r="G125" i="17"/>
  <c r="D125" i="1"/>
  <c r="F125" i="1" s="1"/>
  <c r="G150" i="17"/>
  <c r="D150" i="1"/>
  <c r="F150" i="1" s="1"/>
  <c r="G160" i="17"/>
  <c r="D160" i="1"/>
  <c r="F160" i="1" s="1"/>
  <c r="G122" i="17"/>
  <c r="D122" i="1"/>
  <c r="F122" i="1" s="1"/>
  <c r="D127" i="1"/>
  <c r="F127" i="1" s="1"/>
  <c r="G127" i="17"/>
  <c r="G159" i="17"/>
  <c r="D159" i="1"/>
  <c r="F159" i="1" s="1"/>
  <c r="G158" i="17"/>
  <c r="D158" i="1"/>
  <c r="F158" i="1" s="1"/>
  <c r="G169" i="17"/>
  <c r="D169" i="1"/>
  <c r="F169" i="1" s="1"/>
  <c r="G154" i="17"/>
  <c r="D154" i="1"/>
  <c r="F154" i="1" s="1"/>
  <c r="G57" i="14"/>
  <c r="D57" i="17"/>
  <c r="F57" i="17" s="1"/>
  <c r="F105" i="1"/>
  <c r="G118" i="17"/>
  <c r="D118" i="1"/>
  <c r="F118" i="1" s="1"/>
  <c r="G153" i="17"/>
  <c r="D153" i="1"/>
  <c r="F153" i="1" s="1"/>
  <c r="G156" i="17"/>
  <c r="D156" i="1"/>
  <c r="F156" i="1" s="1"/>
  <c r="G136" i="17"/>
  <c r="D136" i="1"/>
  <c r="F136" i="1" s="1"/>
  <c r="D115" i="1"/>
  <c r="F115" i="1" s="1"/>
  <c r="G115" i="17"/>
  <c r="G37" i="17"/>
  <c r="D37" i="1"/>
  <c r="F37" i="1" s="1"/>
  <c r="D29" i="1"/>
  <c r="F29" i="1" s="1"/>
  <c r="G29" i="17"/>
  <c r="F34" i="11"/>
  <c r="D33" i="11"/>
  <c r="D12" i="11" s="1"/>
  <c r="D11" i="11" s="1"/>
  <c r="G35" i="14"/>
  <c r="D35" i="17"/>
  <c r="F35" i="17" s="1"/>
  <c r="G60" i="17"/>
  <c r="D60" i="1"/>
  <c r="F60" i="1" s="1"/>
  <c r="G170" i="1"/>
  <c r="D170" i="6"/>
  <c r="F170" i="6" s="1"/>
  <c r="G30" i="17"/>
  <c r="D30" i="1"/>
  <c r="F30" i="1" s="1"/>
  <c r="G79" i="1"/>
  <c r="D79" i="6"/>
  <c r="F79" i="6" s="1"/>
  <c r="G133" i="17"/>
  <c r="D133" i="1"/>
  <c r="F133" i="1" s="1"/>
  <c r="G126" i="17"/>
  <c r="D126" i="1"/>
  <c r="F126" i="1" s="1"/>
  <c r="G121" i="17"/>
  <c r="D121" i="1"/>
  <c r="F121" i="1" s="1"/>
  <c r="G117" i="17"/>
  <c r="D117" i="1"/>
  <c r="F117" i="1" s="1"/>
  <c r="G148" i="17"/>
  <c r="D148" i="1"/>
  <c r="F148" i="1" s="1"/>
  <c r="G128" i="17"/>
  <c r="D128" i="1"/>
  <c r="F128" i="1" s="1"/>
  <c r="G119" i="17"/>
  <c r="D119" i="1"/>
  <c r="F119" i="1" s="1"/>
  <c r="G183" i="17"/>
  <c r="D183" i="1"/>
  <c r="F183" i="1" s="1"/>
  <c r="G184" i="17"/>
  <c r="D184" i="1"/>
  <c r="F184" i="1" s="1"/>
  <c r="G175" i="17"/>
  <c r="D175" i="1"/>
  <c r="F175" i="1" s="1"/>
  <c r="G149" i="17"/>
  <c r="D149" i="1"/>
  <c r="F149" i="1" s="1"/>
  <c r="G173" i="17"/>
  <c r="D173" i="1"/>
  <c r="F173" i="1" s="1"/>
  <c r="F102" i="10"/>
  <c r="G102" i="10" s="1"/>
  <c r="D101" i="10"/>
  <c r="F70" i="10"/>
  <c r="D69" i="10"/>
  <c r="D68" i="10" s="1"/>
  <c r="G135" i="17"/>
  <c r="D135" i="1"/>
  <c r="F135" i="1" s="1"/>
  <c r="G38" i="14"/>
  <c r="D38" i="17"/>
  <c r="F38" i="17" s="1"/>
  <c r="D145" i="1"/>
  <c r="F145" i="1" s="1"/>
  <c r="G145" i="17"/>
  <c r="F9" i="9"/>
  <c r="G152" i="14"/>
  <c r="G144" i="14" s="1"/>
  <c r="G143" i="14" s="1"/>
  <c r="D152" i="17"/>
  <c r="F46" i="10"/>
  <c r="D47" i="14"/>
  <c r="G47" i="10"/>
  <c r="G46" i="10" s="1"/>
  <c r="G147" i="17"/>
  <c r="D147" i="1"/>
  <c r="F147" i="1" s="1"/>
  <c r="D28" i="14"/>
  <c r="F27" i="10"/>
  <c r="G28" i="10"/>
  <c r="G27" i="10" s="1"/>
  <c r="F43" i="4"/>
  <c r="D42" i="4"/>
  <c r="G130" i="17"/>
  <c r="D130" i="1"/>
  <c r="F130" i="1" s="1"/>
  <c r="D42" i="17"/>
  <c r="F43" i="17"/>
  <c r="G36" i="14"/>
  <c r="D36" i="17"/>
  <c r="F36" i="17" s="1"/>
  <c r="G71" i="1"/>
  <c r="D71" i="6"/>
  <c r="F71" i="6" s="1"/>
  <c r="G114" i="17"/>
  <c r="D114" i="1"/>
  <c r="F114" i="1" s="1"/>
  <c r="G155" i="17"/>
  <c r="D155" i="1"/>
  <c r="F155" i="1" s="1"/>
  <c r="G59" i="14"/>
  <c r="D59" i="17"/>
  <c r="F59" i="17" s="1"/>
  <c r="G174" i="1"/>
  <c r="D174" i="6"/>
  <c r="F174" i="6" s="1"/>
  <c r="G132" i="17"/>
  <c r="D132" i="1"/>
  <c r="F132" i="1" s="1"/>
  <c r="G120" i="17"/>
  <c r="D120" i="1"/>
  <c r="F120" i="1" s="1"/>
  <c r="G61" i="14"/>
  <c r="D61" i="17"/>
  <c r="F61" i="17" s="1"/>
  <c r="G116" i="17"/>
  <c r="D116" i="1"/>
  <c r="F116" i="1" s="1"/>
  <c r="G151" i="17"/>
  <c r="D151" i="1"/>
  <c r="F151" i="1" s="1"/>
  <c r="G56" i="17"/>
  <c r="D56" i="1"/>
  <c r="F56" i="1" s="1"/>
  <c r="G58" i="14"/>
  <c r="D58" i="17"/>
  <c r="F58" i="17" s="1"/>
  <c r="F112" i="10"/>
  <c r="G168" i="1"/>
  <c r="D168" i="6"/>
  <c r="F168" i="6" s="1"/>
  <c r="G22" i="7"/>
  <c r="G22" i="4"/>
  <c r="D20" i="1"/>
  <c r="F20" i="1" s="1"/>
  <c r="G20" i="17"/>
  <c r="G22" i="8"/>
  <c r="F15" i="14"/>
  <c r="G15" i="14" s="1"/>
  <c r="G17" i="17"/>
  <c r="D17" i="1"/>
  <c r="F17" i="1" s="1"/>
  <c r="G18" i="1"/>
  <c r="D18" i="6"/>
  <c r="F18" i="6" s="1"/>
  <c r="G21" i="17"/>
  <c r="D21" i="1"/>
  <c r="F21" i="1" s="1"/>
  <c r="G23" i="17"/>
  <c r="D23" i="1"/>
  <c r="F23" i="1" s="1"/>
  <c r="G16" i="10"/>
  <c r="D16" i="14"/>
  <c r="F16" i="14" s="1"/>
  <c r="G15" i="11"/>
  <c r="G13" i="11" s="1"/>
  <c r="G15" i="10"/>
  <c r="F53" i="11"/>
  <c r="F52" i="11" s="1"/>
  <c r="D51" i="11"/>
  <c r="G15" i="9"/>
  <c r="G13" i="9" s="1"/>
  <c r="G12" i="9" s="1"/>
  <c r="G11" i="9" s="1"/>
  <c r="G15" i="19"/>
  <c r="D76" i="5"/>
  <c r="D75" i="5" s="1"/>
  <c r="E76" i="5"/>
  <c r="E75" i="5" s="1"/>
  <c r="F76" i="5"/>
  <c r="F75" i="5" s="1"/>
  <c r="G76" i="5"/>
  <c r="G75" i="5" s="1"/>
  <c r="D46" i="5"/>
  <c r="E46" i="5"/>
  <c r="F46" i="5"/>
  <c r="G46" i="5"/>
  <c r="D33" i="5"/>
  <c r="E33" i="5"/>
  <c r="F33" i="5"/>
  <c r="D27" i="5"/>
  <c r="E27" i="5"/>
  <c r="F27" i="5"/>
  <c r="E13" i="5"/>
  <c r="G13" i="10" l="1"/>
  <c r="F12" i="5"/>
  <c r="F11" i="5" s="1"/>
  <c r="G13" i="19"/>
  <c r="G12" i="19" s="1"/>
  <c r="G11" i="19" s="1"/>
  <c r="G9" i="19" s="1"/>
  <c r="F13" i="14"/>
  <c r="D193" i="6"/>
  <c r="G193" i="1"/>
  <c r="G192" i="1" s="1"/>
  <c r="G191" i="1" s="1"/>
  <c r="F192" i="1"/>
  <c r="F191" i="1" s="1"/>
  <c r="D14" i="1"/>
  <c r="G14" i="17"/>
  <c r="F166" i="10"/>
  <c r="F166" i="14"/>
  <c r="D166" i="14"/>
  <c r="G167" i="10"/>
  <c r="G166" i="10" s="1"/>
  <c r="G167" i="14"/>
  <c r="G166" i="14" s="1"/>
  <c r="D107" i="4"/>
  <c r="F107" i="4" s="1"/>
  <c r="G107" i="6"/>
  <c r="D167" i="1"/>
  <c r="F167" i="1" s="1"/>
  <c r="F166" i="17"/>
  <c r="D100" i="11"/>
  <c r="D99" i="11" s="1"/>
  <c r="D98" i="11" s="1"/>
  <c r="G113" i="11"/>
  <c r="G111" i="11" s="1"/>
  <c r="G101" i="11" s="1"/>
  <c r="G100" i="11" s="1"/>
  <c r="D113" i="10"/>
  <c r="F111" i="11"/>
  <c r="F101" i="11" s="1"/>
  <c r="F100" i="11" s="1"/>
  <c r="D180" i="10"/>
  <c r="G180" i="11"/>
  <c r="G179" i="11" s="1"/>
  <c r="G178" i="11" s="1"/>
  <c r="G165" i="11" s="1"/>
  <c r="F179" i="11"/>
  <c r="F178" i="11" s="1"/>
  <c r="F165" i="11" s="1"/>
  <c r="F76" i="11"/>
  <c r="F75" i="11" s="1"/>
  <c r="F67" i="11" s="1"/>
  <c r="D77" i="10"/>
  <c r="G77" i="11"/>
  <c r="G76" i="11" s="1"/>
  <c r="G75" i="11" s="1"/>
  <c r="G67" i="11" s="1"/>
  <c r="D12" i="5"/>
  <c r="D11" i="5" s="1"/>
  <c r="G63" i="6"/>
  <c r="D63" i="4"/>
  <c r="F63" i="4" s="1"/>
  <c r="G9" i="9"/>
  <c r="E12" i="5"/>
  <c r="E11" i="5" s="1"/>
  <c r="G56" i="1"/>
  <c r="D56" i="6"/>
  <c r="F56" i="6" s="1"/>
  <c r="G116" i="1"/>
  <c r="D116" i="6"/>
  <c r="F116" i="6" s="1"/>
  <c r="G120" i="1"/>
  <c r="D120" i="6"/>
  <c r="F120" i="6" s="1"/>
  <c r="D174" i="4"/>
  <c r="F174" i="4" s="1"/>
  <c r="G174" i="6"/>
  <c r="G155" i="1"/>
  <c r="D155" i="6"/>
  <c r="F155" i="6" s="1"/>
  <c r="G71" i="6"/>
  <c r="D71" i="4"/>
  <c r="F71" i="4" s="1"/>
  <c r="D36" i="1"/>
  <c r="F36" i="1" s="1"/>
  <c r="G36" i="17"/>
  <c r="G130" i="1"/>
  <c r="D130" i="6"/>
  <c r="F130" i="6" s="1"/>
  <c r="F152" i="17"/>
  <c r="D70" i="14"/>
  <c r="G70" i="10"/>
  <c r="G69" i="10" s="1"/>
  <c r="G68" i="10" s="1"/>
  <c r="F69" i="10"/>
  <c r="F68" i="10" s="1"/>
  <c r="G149" i="1"/>
  <c r="D149" i="6"/>
  <c r="F149" i="6" s="1"/>
  <c r="G184" i="1"/>
  <c r="D184" i="6"/>
  <c r="F184" i="6" s="1"/>
  <c r="G119" i="1"/>
  <c r="D119" i="6"/>
  <c r="F119" i="6" s="1"/>
  <c r="G117" i="1"/>
  <c r="D117" i="6"/>
  <c r="F117" i="6" s="1"/>
  <c r="G126" i="1"/>
  <c r="D126" i="6"/>
  <c r="F126" i="6" s="1"/>
  <c r="D79" i="4"/>
  <c r="F79" i="4" s="1"/>
  <c r="G79" i="6"/>
  <c r="G170" i="6"/>
  <c r="D170" i="4"/>
  <c r="F170" i="4" s="1"/>
  <c r="G37" i="1"/>
  <c r="D37" i="6"/>
  <c r="F37" i="6" s="1"/>
  <c r="G153" i="1"/>
  <c r="D153" i="6"/>
  <c r="F153" i="6" s="1"/>
  <c r="G105" i="1"/>
  <c r="D105" i="6"/>
  <c r="F105" i="6" s="1"/>
  <c r="G154" i="1"/>
  <c r="D154" i="6"/>
  <c r="F154" i="6" s="1"/>
  <c r="G169" i="1"/>
  <c r="D169" i="6"/>
  <c r="F169" i="6" s="1"/>
  <c r="G159" i="1"/>
  <c r="D159" i="6"/>
  <c r="F159" i="6" s="1"/>
  <c r="G122" i="1"/>
  <c r="D122" i="6"/>
  <c r="F122" i="6" s="1"/>
  <c r="G150" i="1"/>
  <c r="D150" i="6"/>
  <c r="F150" i="6" s="1"/>
  <c r="G172" i="6"/>
  <c r="D172" i="4"/>
  <c r="F172" i="4" s="1"/>
  <c r="G104" i="1"/>
  <c r="D104" i="6"/>
  <c r="F104" i="6" s="1"/>
  <c r="G146" i="1"/>
  <c r="D146" i="6"/>
  <c r="F146" i="6" s="1"/>
  <c r="G106" i="1"/>
  <c r="D106" i="6"/>
  <c r="F106" i="6" s="1"/>
  <c r="G54" i="17"/>
  <c r="D54" i="1"/>
  <c r="F54" i="1" s="1"/>
  <c r="D19" i="4"/>
  <c r="F19" i="4" s="1"/>
  <c r="G19" i="6"/>
  <c r="D112" i="14"/>
  <c r="G112" i="10"/>
  <c r="G145" i="1"/>
  <c r="D145" i="6"/>
  <c r="F145" i="6" s="1"/>
  <c r="G135" i="1"/>
  <c r="D135" i="6"/>
  <c r="F135" i="6" s="1"/>
  <c r="G34" i="11"/>
  <c r="G33" i="11" s="1"/>
  <c r="G12" i="11" s="1"/>
  <c r="G11" i="11" s="1"/>
  <c r="D34" i="10"/>
  <c r="F33" i="11"/>
  <c r="F12" i="11" s="1"/>
  <c r="F11" i="11" s="1"/>
  <c r="G136" i="1"/>
  <c r="D136" i="6"/>
  <c r="F136" i="6" s="1"/>
  <c r="G166" i="17"/>
  <c r="G134" i="1"/>
  <c r="D134" i="6"/>
  <c r="F134" i="6" s="1"/>
  <c r="G182" i="1"/>
  <c r="D182" i="6"/>
  <c r="F182" i="6" s="1"/>
  <c r="G124" i="1"/>
  <c r="D124" i="6"/>
  <c r="F124" i="6" s="1"/>
  <c r="D168" i="4"/>
  <c r="F168" i="4" s="1"/>
  <c r="G168" i="6"/>
  <c r="G58" i="17"/>
  <c r="D58" i="1"/>
  <c r="F58" i="1" s="1"/>
  <c r="G151" i="1"/>
  <c r="D151" i="6"/>
  <c r="F151" i="6" s="1"/>
  <c r="G61" i="17"/>
  <c r="D61" i="1"/>
  <c r="F61" i="1" s="1"/>
  <c r="G132" i="1"/>
  <c r="D132" i="6"/>
  <c r="F132" i="6" s="1"/>
  <c r="G59" i="17"/>
  <c r="D59" i="1"/>
  <c r="F59" i="1" s="1"/>
  <c r="G114" i="1"/>
  <c r="D114" i="6"/>
  <c r="F114" i="6" s="1"/>
  <c r="F42" i="17"/>
  <c r="G43" i="17"/>
  <c r="G42" i="17" s="1"/>
  <c r="F28" i="14"/>
  <c r="D27" i="14"/>
  <c r="D46" i="14"/>
  <c r="F47" i="14"/>
  <c r="D102" i="14"/>
  <c r="G101" i="10"/>
  <c r="F101" i="10"/>
  <c r="G175" i="1"/>
  <c r="D175" i="6"/>
  <c r="F175" i="6" s="1"/>
  <c r="G183" i="1"/>
  <c r="D183" i="6"/>
  <c r="F183" i="6" s="1"/>
  <c r="G128" i="1"/>
  <c r="D128" i="6"/>
  <c r="F128" i="6" s="1"/>
  <c r="G148" i="1"/>
  <c r="D148" i="6"/>
  <c r="F148" i="6" s="1"/>
  <c r="G121" i="1"/>
  <c r="D121" i="6"/>
  <c r="F121" i="6" s="1"/>
  <c r="G133" i="1"/>
  <c r="D133" i="6"/>
  <c r="F133" i="6" s="1"/>
  <c r="G30" i="1"/>
  <c r="D30" i="6"/>
  <c r="F30" i="6" s="1"/>
  <c r="G60" i="1"/>
  <c r="D60" i="6"/>
  <c r="F60" i="6" s="1"/>
  <c r="G35" i="17"/>
  <c r="D35" i="1"/>
  <c r="F35" i="1" s="1"/>
  <c r="G118" i="1"/>
  <c r="D118" i="6"/>
  <c r="F118" i="6" s="1"/>
  <c r="G57" i="17"/>
  <c r="D57" i="1"/>
  <c r="F57" i="1" s="1"/>
  <c r="G158" i="1"/>
  <c r="D158" i="6"/>
  <c r="F158" i="6" s="1"/>
  <c r="G160" i="1"/>
  <c r="D160" i="6"/>
  <c r="F160" i="6" s="1"/>
  <c r="G125" i="1"/>
  <c r="D125" i="6"/>
  <c r="F125" i="6" s="1"/>
  <c r="G171" i="1"/>
  <c r="D171" i="6"/>
  <c r="F171" i="6" s="1"/>
  <c r="G123" i="1"/>
  <c r="D123" i="6"/>
  <c r="F123" i="6" s="1"/>
  <c r="G157" i="1"/>
  <c r="D157" i="6"/>
  <c r="F157" i="6" s="1"/>
  <c r="G129" i="1"/>
  <c r="D129" i="6"/>
  <c r="F129" i="6" s="1"/>
  <c r="G181" i="1"/>
  <c r="D181" i="6"/>
  <c r="F181" i="6" s="1"/>
  <c r="D9" i="11"/>
  <c r="D43" i="7"/>
  <c r="F42" i="4"/>
  <c r="G43" i="4"/>
  <c r="G42" i="4" s="1"/>
  <c r="G147" i="1"/>
  <c r="D147" i="6"/>
  <c r="F147" i="6" s="1"/>
  <c r="G38" i="17"/>
  <c r="D38" i="1"/>
  <c r="F38" i="1" s="1"/>
  <c r="G173" i="1"/>
  <c r="D173" i="6"/>
  <c r="F173" i="6" s="1"/>
  <c r="G29" i="1"/>
  <c r="D29" i="6"/>
  <c r="F29" i="6" s="1"/>
  <c r="G115" i="1"/>
  <c r="D115" i="6"/>
  <c r="F115" i="6" s="1"/>
  <c r="G156" i="1"/>
  <c r="D156" i="6"/>
  <c r="F156" i="6" s="1"/>
  <c r="G127" i="1"/>
  <c r="D127" i="6"/>
  <c r="F127" i="6" s="1"/>
  <c r="G78" i="6"/>
  <c r="D78" i="4"/>
  <c r="F78" i="4" s="1"/>
  <c r="G55" i="17"/>
  <c r="D55" i="1"/>
  <c r="F55" i="1" s="1"/>
  <c r="G62" i="17"/>
  <c r="D62" i="1"/>
  <c r="F62" i="1" s="1"/>
  <c r="G131" i="1"/>
  <c r="D131" i="6"/>
  <c r="F131" i="6" s="1"/>
  <c r="G16" i="14"/>
  <c r="G13" i="14" s="1"/>
  <c r="D16" i="17"/>
  <c r="F16" i="17" s="1"/>
  <c r="G21" i="1"/>
  <c r="D21" i="6"/>
  <c r="F21" i="6" s="1"/>
  <c r="G17" i="1"/>
  <c r="D17" i="6"/>
  <c r="F17" i="6" s="1"/>
  <c r="G23" i="1"/>
  <c r="D23" i="6"/>
  <c r="F23" i="6" s="1"/>
  <c r="D18" i="4"/>
  <c r="F18" i="4" s="1"/>
  <c r="G18" i="6"/>
  <c r="D13" i="14"/>
  <c r="G20" i="1"/>
  <c r="D20" i="6"/>
  <c r="F20" i="6" s="1"/>
  <c r="D15" i="17"/>
  <c r="D53" i="10"/>
  <c r="D52" i="10" s="1"/>
  <c r="G53" i="11"/>
  <c r="F51" i="11"/>
  <c r="D51" i="5"/>
  <c r="D9" i="5" s="1"/>
  <c r="E51" i="5"/>
  <c r="E9" i="5" s="1"/>
  <c r="F51" i="5"/>
  <c r="G51" i="5"/>
  <c r="D69" i="5"/>
  <c r="D68" i="5" s="1"/>
  <c r="D67" i="5" s="1"/>
  <c r="E69" i="5"/>
  <c r="E68" i="5" s="1"/>
  <c r="E67" i="5" s="1"/>
  <c r="F69" i="5"/>
  <c r="F68" i="5" s="1"/>
  <c r="F67" i="5" s="1"/>
  <c r="G69" i="5"/>
  <c r="G68" i="5" s="1"/>
  <c r="G67" i="5" s="1"/>
  <c r="F193" i="6" l="1"/>
  <c r="D192" i="6"/>
  <c r="D191" i="6" s="1"/>
  <c r="D107" i="7"/>
  <c r="F107" i="7" s="1"/>
  <c r="G107" i="4"/>
  <c r="F166" i="1"/>
  <c r="D167" i="6"/>
  <c r="F167" i="6" s="1"/>
  <c r="F166" i="6" s="1"/>
  <c r="G167" i="1"/>
  <c r="D166" i="1"/>
  <c r="G99" i="11"/>
  <c r="G98" i="11" s="1"/>
  <c r="F99" i="11"/>
  <c r="F98" i="11" s="1"/>
  <c r="F113" i="10"/>
  <c r="D111" i="10"/>
  <c r="D100" i="10" s="1"/>
  <c r="D179" i="10"/>
  <c r="D178" i="10" s="1"/>
  <c r="D165" i="10" s="1"/>
  <c r="D144" i="10" s="1"/>
  <c r="D143" i="10" s="1"/>
  <c r="F180" i="10"/>
  <c r="F77" i="10"/>
  <c r="D76" i="10"/>
  <c r="D75" i="10" s="1"/>
  <c r="D67" i="10" s="1"/>
  <c r="G52" i="11"/>
  <c r="G51" i="11" s="1"/>
  <c r="G9" i="11" s="1"/>
  <c r="D63" i="7"/>
  <c r="F63" i="7" s="1"/>
  <c r="G63" i="4"/>
  <c r="G64" i="7"/>
  <c r="D64" i="8"/>
  <c r="F64" i="8" s="1"/>
  <c r="F9" i="11"/>
  <c r="G131" i="6"/>
  <c r="D131" i="4"/>
  <c r="F131" i="4" s="1"/>
  <c r="G127" i="6"/>
  <c r="D127" i="4"/>
  <c r="F127" i="4" s="1"/>
  <c r="G29" i="6"/>
  <c r="D29" i="4"/>
  <c r="F29" i="4" s="1"/>
  <c r="D157" i="4"/>
  <c r="F157" i="4" s="1"/>
  <c r="G157" i="6"/>
  <c r="G35" i="1"/>
  <c r="D35" i="6"/>
  <c r="F35" i="6" s="1"/>
  <c r="G30" i="6"/>
  <c r="D30" i="4"/>
  <c r="F30" i="4" s="1"/>
  <c r="G121" i="6"/>
  <c r="D121" i="4"/>
  <c r="F121" i="4" s="1"/>
  <c r="G128" i="6"/>
  <c r="D128" i="4"/>
  <c r="F128" i="4" s="1"/>
  <c r="G175" i="6"/>
  <c r="D175" i="4"/>
  <c r="F175" i="4" s="1"/>
  <c r="D168" i="7"/>
  <c r="F168" i="7" s="1"/>
  <c r="G168" i="4"/>
  <c r="D134" i="4"/>
  <c r="F134" i="4" s="1"/>
  <c r="G134" i="6"/>
  <c r="D19" i="7"/>
  <c r="F19" i="7" s="1"/>
  <c r="G19" i="4"/>
  <c r="D170" i="7"/>
  <c r="F170" i="7" s="1"/>
  <c r="G170" i="4"/>
  <c r="G126" i="6"/>
  <c r="D126" i="4"/>
  <c r="F126" i="4" s="1"/>
  <c r="G119" i="6"/>
  <c r="D119" i="4"/>
  <c r="F119" i="4" s="1"/>
  <c r="D149" i="4"/>
  <c r="F149" i="4" s="1"/>
  <c r="G149" i="6"/>
  <c r="F70" i="14"/>
  <c r="D69" i="14"/>
  <c r="D68" i="14" s="1"/>
  <c r="G130" i="6"/>
  <c r="D130" i="4"/>
  <c r="F130" i="4" s="1"/>
  <c r="G71" i="4"/>
  <c r="D71" i="7"/>
  <c r="F71" i="7" s="1"/>
  <c r="G116" i="6"/>
  <c r="D116" i="4"/>
  <c r="F116" i="4" s="1"/>
  <c r="G55" i="1"/>
  <c r="D55" i="6"/>
  <c r="F55" i="6" s="1"/>
  <c r="G156" i="6"/>
  <c r="D156" i="4"/>
  <c r="F156" i="4" s="1"/>
  <c r="G38" i="1"/>
  <c r="D38" i="6"/>
  <c r="F38" i="6" s="1"/>
  <c r="G181" i="6"/>
  <c r="D181" i="4"/>
  <c r="F181" i="4" s="1"/>
  <c r="G60" i="6"/>
  <c r="D60" i="4"/>
  <c r="F60" i="4" s="1"/>
  <c r="G133" i="6"/>
  <c r="D133" i="4"/>
  <c r="F133" i="4" s="1"/>
  <c r="G148" i="6"/>
  <c r="D148" i="4"/>
  <c r="F148" i="4" s="1"/>
  <c r="G183" i="6"/>
  <c r="D183" i="4"/>
  <c r="F183" i="4" s="1"/>
  <c r="F102" i="14"/>
  <c r="D102" i="17" s="1"/>
  <c r="F102" i="17" s="1"/>
  <c r="G102" i="17" s="1"/>
  <c r="D101" i="14"/>
  <c r="D28" i="17"/>
  <c r="F27" i="14"/>
  <c r="G28" i="14"/>
  <c r="G27" i="14" s="1"/>
  <c r="G124" i="6"/>
  <c r="D124" i="4"/>
  <c r="F124" i="4" s="1"/>
  <c r="G182" i="6"/>
  <c r="D182" i="4"/>
  <c r="F182" i="4" s="1"/>
  <c r="F34" i="10"/>
  <c r="D33" i="10"/>
  <c r="D12" i="10" s="1"/>
  <c r="D11" i="10" s="1"/>
  <c r="D145" i="4"/>
  <c r="F145" i="4" s="1"/>
  <c r="G145" i="6"/>
  <c r="F112" i="14"/>
  <c r="G37" i="6"/>
  <c r="D37" i="4"/>
  <c r="F37" i="4" s="1"/>
  <c r="D117" i="4"/>
  <c r="F117" i="4" s="1"/>
  <c r="G117" i="6"/>
  <c r="G184" i="6"/>
  <c r="D184" i="4"/>
  <c r="F184" i="4" s="1"/>
  <c r="G155" i="6"/>
  <c r="D155" i="4"/>
  <c r="F155" i="4" s="1"/>
  <c r="G120" i="6"/>
  <c r="D120" i="4"/>
  <c r="F120" i="4" s="1"/>
  <c r="G56" i="6"/>
  <c r="D56" i="4"/>
  <c r="F56" i="4" s="1"/>
  <c r="D123" i="4"/>
  <c r="F123" i="4" s="1"/>
  <c r="G123" i="6"/>
  <c r="G125" i="6"/>
  <c r="D125" i="4"/>
  <c r="F125" i="4" s="1"/>
  <c r="G158" i="6"/>
  <c r="D158" i="4"/>
  <c r="F158" i="4" s="1"/>
  <c r="G118" i="6"/>
  <c r="D118" i="4"/>
  <c r="F118" i="4" s="1"/>
  <c r="D47" i="17"/>
  <c r="F46" i="14"/>
  <c r="G47" i="14"/>
  <c r="G46" i="14" s="1"/>
  <c r="G114" i="6"/>
  <c r="D114" i="4"/>
  <c r="F114" i="4" s="1"/>
  <c r="G132" i="6"/>
  <c r="D132" i="4"/>
  <c r="F132" i="4" s="1"/>
  <c r="G151" i="6"/>
  <c r="D151" i="4"/>
  <c r="F151" i="4" s="1"/>
  <c r="G136" i="6"/>
  <c r="D136" i="4"/>
  <c r="F136" i="4" s="1"/>
  <c r="G135" i="6"/>
  <c r="D135" i="4"/>
  <c r="F135" i="4" s="1"/>
  <c r="G106" i="6"/>
  <c r="D106" i="4"/>
  <c r="F106" i="4" s="1"/>
  <c r="G104" i="6"/>
  <c r="D104" i="4"/>
  <c r="F104" i="4" s="1"/>
  <c r="G150" i="6"/>
  <c r="D150" i="4"/>
  <c r="F150" i="4" s="1"/>
  <c r="G159" i="6"/>
  <c r="D159" i="4"/>
  <c r="F159" i="4" s="1"/>
  <c r="G154" i="6"/>
  <c r="D154" i="4"/>
  <c r="F154" i="4" s="1"/>
  <c r="G153" i="6"/>
  <c r="D153" i="4"/>
  <c r="F153" i="4" s="1"/>
  <c r="G79" i="4"/>
  <c r="D79" i="7"/>
  <c r="F79" i="7" s="1"/>
  <c r="G152" i="17"/>
  <c r="G144" i="17" s="1"/>
  <c r="G143" i="17" s="1"/>
  <c r="D152" i="1"/>
  <c r="F144" i="17"/>
  <c r="F143" i="17" s="1"/>
  <c r="G36" i="1"/>
  <c r="D36" i="6"/>
  <c r="F36" i="6" s="1"/>
  <c r="G62" i="1"/>
  <c r="D62" i="6"/>
  <c r="F62" i="6" s="1"/>
  <c r="G78" i="4"/>
  <c r="D78" i="7"/>
  <c r="F78" i="7" s="1"/>
  <c r="G115" i="6"/>
  <c r="D115" i="4"/>
  <c r="F115" i="4" s="1"/>
  <c r="G173" i="6"/>
  <c r="D173" i="4"/>
  <c r="F173" i="4" s="1"/>
  <c r="G147" i="6"/>
  <c r="D147" i="4"/>
  <c r="F147" i="4" s="1"/>
  <c r="F43" i="7"/>
  <c r="D42" i="7"/>
  <c r="G129" i="6"/>
  <c r="D129" i="4"/>
  <c r="F129" i="4" s="1"/>
  <c r="G166" i="1"/>
  <c r="G171" i="6"/>
  <c r="D171" i="4"/>
  <c r="F171" i="4" s="1"/>
  <c r="D160" i="4"/>
  <c r="F160" i="4" s="1"/>
  <c r="G160" i="6"/>
  <c r="G57" i="1"/>
  <c r="D57" i="6"/>
  <c r="F57" i="6" s="1"/>
  <c r="G59" i="1"/>
  <c r="D59" i="6"/>
  <c r="F59" i="6" s="1"/>
  <c r="G61" i="1"/>
  <c r="D61" i="6"/>
  <c r="F61" i="6" s="1"/>
  <c r="G58" i="1"/>
  <c r="D58" i="6"/>
  <c r="F58" i="6" s="1"/>
  <c r="G54" i="1"/>
  <c r="D54" i="6"/>
  <c r="F54" i="6" s="1"/>
  <c r="G146" i="6"/>
  <c r="D146" i="4"/>
  <c r="F146" i="4" s="1"/>
  <c r="D172" i="7"/>
  <c r="F172" i="7" s="1"/>
  <c r="G172" i="4"/>
  <c r="G122" i="6"/>
  <c r="D122" i="4"/>
  <c r="F122" i="4" s="1"/>
  <c r="G169" i="6"/>
  <c r="D169" i="4"/>
  <c r="F169" i="4" s="1"/>
  <c r="G105" i="6"/>
  <c r="D105" i="4"/>
  <c r="F105" i="4" s="1"/>
  <c r="G174" i="4"/>
  <c r="D174" i="7"/>
  <c r="F174" i="7" s="1"/>
  <c r="G20" i="6"/>
  <c r="D20" i="4"/>
  <c r="F20" i="4" s="1"/>
  <c r="D18" i="7"/>
  <c r="F18" i="7" s="1"/>
  <c r="G18" i="4"/>
  <c r="G23" i="6"/>
  <c r="D23" i="4"/>
  <c r="F23" i="4" s="1"/>
  <c r="G17" i="6"/>
  <c r="D17" i="4"/>
  <c r="F17" i="4" s="1"/>
  <c r="G16" i="17"/>
  <c r="D16" i="1"/>
  <c r="F16" i="1" s="1"/>
  <c r="F15" i="17"/>
  <c r="F13" i="17" s="1"/>
  <c r="D13" i="17"/>
  <c r="G21" i="6"/>
  <c r="D21" i="4"/>
  <c r="F21" i="4" s="1"/>
  <c r="F53" i="10"/>
  <c r="F52" i="10" s="1"/>
  <c r="D51" i="10"/>
  <c r="F9" i="5"/>
  <c r="F95" i="5"/>
  <c r="D193" i="4" l="1"/>
  <c r="F192" i="6"/>
  <c r="F191" i="6" s="1"/>
  <c r="G193" i="6"/>
  <c r="G192" i="6" s="1"/>
  <c r="G191" i="6" s="1"/>
  <c r="D167" i="4"/>
  <c r="D166" i="4" s="1"/>
  <c r="G167" i="6"/>
  <c r="G107" i="7"/>
  <c r="D107" i="8"/>
  <c r="F107" i="8" s="1"/>
  <c r="G107" i="8" s="1"/>
  <c r="G113" i="10"/>
  <c r="G111" i="10" s="1"/>
  <c r="G100" i="10" s="1"/>
  <c r="G99" i="10" s="1"/>
  <c r="D113" i="14"/>
  <c r="F111" i="10"/>
  <c r="F100" i="10" s="1"/>
  <c r="F99" i="10" s="1"/>
  <c r="D99" i="10"/>
  <c r="D98" i="10" s="1"/>
  <c r="F76" i="10"/>
  <c r="F75" i="10" s="1"/>
  <c r="F67" i="10" s="1"/>
  <c r="G77" i="10"/>
  <c r="G76" i="10" s="1"/>
  <c r="G75" i="10" s="1"/>
  <c r="G67" i="10" s="1"/>
  <c r="D77" i="14"/>
  <c r="G180" i="10"/>
  <c r="G179" i="10" s="1"/>
  <c r="G178" i="10" s="1"/>
  <c r="G165" i="10" s="1"/>
  <c r="D180" i="14"/>
  <c r="F179" i="10"/>
  <c r="F178" i="10" s="1"/>
  <c r="F165" i="10" s="1"/>
  <c r="D63" i="8"/>
  <c r="G63" i="7"/>
  <c r="D9" i="10"/>
  <c r="G166" i="6"/>
  <c r="G174" i="7"/>
  <c r="D174" i="8"/>
  <c r="F174" i="8" s="1"/>
  <c r="G174" i="8" s="1"/>
  <c r="G54" i="6"/>
  <c r="D54" i="4"/>
  <c r="F54" i="4" s="1"/>
  <c r="D171" i="7"/>
  <c r="F171" i="7" s="1"/>
  <c r="G171" i="4"/>
  <c r="G136" i="4"/>
  <c r="D136" i="7"/>
  <c r="F136" i="7" s="1"/>
  <c r="G158" i="4"/>
  <c r="D158" i="7"/>
  <c r="F158" i="7" s="1"/>
  <c r="G117" i="4"/>
  <c r="D117" i="7"/>
  <c r="F117" i="7" s="1"/>
  <c r="D112" i="17"/>
  <c r="G112" i="14"/>
  <c r="G55" i="6"/>
  <c r="D55" i="4"/>
  <c r="F55" i="4" s="1"/>
  <c r="G119" i="4"/>
  <c r="D119" i="7"/>
  <c r="F119" i="7" s="1"/>
  <c r="G29" i="4"/>
  <c r="D29" i="7"/>
  <c r="F29" i="7" s="1"/>
  <c r="D43" i="8"/>
  <c r="F42" i="7"/>
  <c r="G43" i="7"/>
  <c r="G42" i="7" s="1"/>
  <c r="F152" i="1"/>
  <c r="G159" i="4"/>
  <c r="D159" i="7"/>
  <c r="F159" i="7" s="1"/>
  <c r="D123" i="7"/>
  <c r="F123" i="7" s="1"/>
  <c r="G123" i="4"/>
  <c r="G184" i="4"/>
  <c r="D184" i="7"/>
  <c r="F184" i="7" s="1"/>
  <c r="G124" i="4"/>
  <c r="D124" i="7"/>
  <c r="F124" i="7" s="1"/>
  <c r="D70" i="17"/>
  <c r="G70" i="14"/>
  <c r="G69" i="14" s="1"/>
  <c r="G68" i="14" s="1"/>
  <c r="F69" i="14"/>
  <c r="F68" i="14" s="1"/>
  <c r="G121" i="4"/>
  <c r="D121" i="7"/>
  <c r="F121" i="7" s="1"/>
  <c r="G105" i="4"/>
  <c r="D105" i="7"/>
  <c r="F105" i="7" s="1"/>
  <c r="G122" i="4"/>
  <c r="D122" i="7"/>
  <c r="F122" i="7" s="1"/>
  <c r="G146" i="4"/>
  <c r="D146" i="7"/>
  <c r="F146" i="7" s="1"/>
  <c r="G129" i="4"/>
  <c r="D129" i="7"/>
  <c r="F129" i="7" s="1"/>
  <c r="D147" i="7"/>
  <c r="F147" i="7" s="1"/>
  <c r="G147" i="4"/>
  <c r="D78" i="8"/>
  <c r="F78" i="8" s="1"/>
  <c r="G78" i="7"/>
  <c r="G125" i="4"/>
  <c r="D125" i="7"/>
  <c r="F125" i="7" s="1"/>
  <c r="G156" i="4"/>
  <c r="D156" i="7"/>
  <c r="F156" i="7" s="1"/>
  <c r="G58" i="6"/>
  <c r="D58" i="4"/>
  <c r="F58" i="4" s="1"/>
  <c r="G59" i="6"/>
  <c r="D59" i="4"/>
  <c r="F59" i="4" s="1"/>
  <c r="G160" i="4"/>
  <c r="D160" i="7"/>
  <c r="F160" i="7" s="1"/>
  <c r="G79" i="7"/>
  <c r="D79" i="8"/>
  <c r="F79" i="8" s="1"/>
  <c r="G79" i="8" s="1"/>
  <c r="G154" i="4"/>
  <c r="D154" i="7"/>
  <c r="F154" i="7" s="1"/>
  <c r="G150" i="4"/>
  <c r="D150" i="7"/>
  <c r="F150" i="7" s="1"/>
  <c r="G106" i="4"/>
  <c r="D106" i="7"/>
  <c r="F106" i="7" s="1"/>
  <c r="G151" i="4"/>
  <c r="D151" i="7"/>
  <c r="F151" i="7" s="1"/>
  <c r="G114" i="4"/>
  <c r="D114" i="7"/>
  <c r="F114" i="7" s="1"/>
  <c r="D46" i="17"/>
  <c r="F47" i="17"/>
  <c r="G56" i="4"/>
  <c r="D56" i="7"/>
  <c r="F56" i="7" s="1"/>
  <c r="G155" i="4"/>
  <c r="D155" i="7"/>
  <c r="F155" i="7" s="1"/>
  <c r="G145" i="4"/>
  <c r="D145" i="7"/>
  <c r="F145" i="7" s="1"/>
  <c r="G182" i="4"/>
  <c r="D182" i="7"/>
  <c r="F182" i="7" s="1"/>
  <c r="G102" i="14"/>
  <c r="G101" i="14" s="1"/>
  <c r="F101" i="14"/>
  <c r="G149" i="4"/>
  <c r="D149" i="7"/>
  <c r="F149" i="7" s="1"/>
  <c r="D19" i="8"/>
  <c r="F19" i="8" s="1"/>
  <c r="G19" i="8" s="1"/>
  <c r="G19" i="7"/>
  <c r="G134" i="4"/>
  <c r="D134" i="7"/>
  <c r="F134" i="7" s="1"/>
  <c r="D168" i="8"/>
  <c r="F168" i="8" s="1"/>
  <c r="G168" i="8" s="1"/>
  <c r="G168" i="7"/>
  <c r="G128" i="4"/>
  <c r="D128" i="7"/>
  <c r="F128" i="7" s="1"/>
  <c r="G30" i="4"/>
  <c r="D30" i="7"/>
  <c r="F30" i="7" s="1"/>
  <c r="D157" i="7"/>
  <c r="F157" i="7" s="1"/>
  <c r="G157" i="4"/>
  <c r="G169" i="4"/>
  <c r="D169" i="7"/>
  <c r="F169" i="7" s="1"/>
  <c r="G57" i="6"/>
  <c r="D57" i="4"/>
  <c r="F57" i="4" s="1"/>
  <c r="G173" i="4"/>
  <c r="D173" i="7"/>
  <c r="F173" i="7" s="1"/>
  <c r="G62" i="6"/>
  <c r="D62" i="4"/>
  <c r="F62" i="4" s="1"/>
  <c r="G183" i="4"/>
  <c r="D183" i="7"/>
  <c r="F183" i="7" s="1"/>
  <c r="G133" i="4"/>
  <c r="D133" i="7"/>
  <c r="F133" i="7" s="1"/>
  <c r="G38" i="6"/>
  <c r="D38" i="4"/>
  <c r="F38" i="4" s="1"/>
  <c r="G71" i="7"/>
  <c r="D71" i="8"/>
  <c r="F71" i="8" s="1"/>
  <c r="G71" i="8" s="1"/>
  <c r="G131" i="4"/>
  <c r="D131" i="7"/>
  <c r="F131" i="7" s="1"/>
  <c r="G172" i="7"/>
  <c r="D172" i="8"/>
  <c r="F172" i="8" s="1"/>
  <c r="G172" i="8" s="1"/>
  <c r="G61" i="6"/>
  <c r="D61" i="4"/>
  <c r="F61" i="4" s="1"/>
  <c r="G153" i="4"/>
  <c r="D153" i="7"/>
  <c r="F153" i="7" s="1"/>
  <c r="D104" i="7"/>
  <c r="F104" i="7" s="1"/>
  <c r="G104" i="4"/>
  <c r="G132" i="4"/>
  <c r="D132" i="7"/>
  <c r="F132" i="7" s="1"/>
  <c r="G120" i="4"/>
  <c r="D120" i="7"/>
  <c r="F120" i="7" s="1"/>
  <c r="D37" i="7"/>
  <c r="F37" i="7" s="1"/>
  <c r="G37" i="4"/>
  <c r="G34" i="10"/>
  <c r="G33" i="10" s="1"/>
  <c r="G12" i="10" s="1"/>
  <c r="G11" i="10" s="1"/>
  <c r="D34" i="14"/>
  <c r="F33" i="10"/>
  <c r="F12" i="10" s="1"/>
  <c r="F11" i="10" s="1"/>
  <c r="D27" i="17"/>
  <c r="F28" i="17"/>
  <c r="D170" i="8"/>
  <c r="F170" i="8" s="1"/>
  <c r="G170" i="8" s="1"/>
  <c r="G170" i="7"/>
  <c r="G175" i="4"/>
  <c r="D175" i="7"/>
  <c r="F175" i="7" s="1"/>
  <c r="G35" i="6"/>
  <c r="D35" i="4"/>
  <c r="F35" i="4" s="1"/>
  <c r="G115" i="4"/>
  <c r="D115" i="7"/>
  <c r="F115" i="7" s="1"/>
  <c r="G36" i="6"/>
  <c r="D36" i="4"/>
  <c r="F36" i="4" s="1"/>
  <c r="G135" i="4"/>
  <c r="D135" i="7"/>
  <c r="F135" i="7" s="1"/>
  <c r="G118" i="4"/>
  <c r="D118" i="7"/>
  <c r="F118" i="7" s="1"/>
  <c r="G148" i="4"/>
  <c r="D148" i="7"/>
  <c r="F148" i="7" s="1"/>
  <c r="G60" i="4"/>
  <c r="D60" i="7"/>
  <c r="F60" i="7" s="1"/>
  <c r="G181" i="4"/>
  <c r="D181" i="7"/>
  <c r="F181" i="7" s="1"/>
  <c r="G116" i="4"/>
  <c r="D116" i="7"/>
  <c r="F116" i="7" s="1"/>
  <c r="G130" i="4"/>
  <c r="D130" i="7"/>
  <c r="F130" i="7" s="1"/>
  <c r="D126" i="7"/>
  <c r="F126" i="7" s="1"/>
  <c r="G126" i="4"/>
  <c r="D127" i="7"/>
  <c r="F127" i="7" s="1"/>
  <c r="G127" i="4"/>
  <c r="D15" i="1"/>
  <c r="F15" i="1" s="1"/>
  <c r="G15" i="17"/>
  <c r="G13" i="17" s="1"/>
  <c r="G18" i="7"/>
  <c r="D18" i="8"/>
  <c r="F18" i="8" s="1"/>
  <c r="G18" i="8" s="1"/>
  <c r="G21" i="4"/>
  <c r="D21" i="7"/>
  <c r="F21" i="7" s="1"/>
  <c r="G16" i="1"/>
  <c r="D16" i="6"/>
  <c r="F16" i="6" s="1"/>
  <c r="G23" i="4"/>
  <c r="D23" i="7"/>
  <c r="F23" i="7" s="1"/>
  <c r="G20" i="4"/>
  <c r="D20" i="7"/>
  <c r="F20" i="7" s="1"/>
  <c r="G17" i="4"/>
  <c r="D17" i="7"/>
  <c r="F17" i="7" s="1"/>
  <c r="D53" i="14"/>
  <c r="D52" i="14" s="1"/>
  <c r="G53" i="10"/>
  <c r="F51" i="10"/>
  <c r="G39" i="5"/>
  <c r="G33" i="5" s="1"/>
  <c r="G28" i="5"/>
  <c r="G27" i="5" s="1"/>
  <c r="G25" i="5"/>
  <c r="G24" i="5"/>
  <c r="G22" i="5"/>
  <c r="G19" i="5"/>
  <c r="G18" i="5"/>
  <c r="G15" i="5"/>
  <c r="F167" i="4" l="1"/>
  <c r="G167" i="4" s="1"/>
  <c r="F193" i="4"/>
  <c r="D192" i="4"/>
  <c r="D191" i="4" s="1"/>
  <c r="F63" i="8"/>
  <c r="G63" i="8" s="1"/>
  <c r="G78" i="8"/>
  <c r="F9" i="10"/>
  <c r="F166" i="4"/>
  <c r="D167" i="7"/>
  <c r="F167" i="7" s="1"/>
  <c r="F98" i="10"/>
  <c r="G98" i="10"/>
  <c r="F113" i="14"/>
  <c r="D111" i="14"/>
  <c r="D100" i="14" s="1"/>
  <c r="D179" i="14"/>
  <c r="D178" i="14" s="1"/>
  <c r="D165" i="14" s="1"/>
  <c r="D144" i="14" s="1"/>
  <c r="D143" i="14" s="1"/>
  <c r="F180" i="14"/>
  <c r="D76" i="14"/>
  <c r="D75" i="14" s="1"/>
  <c r="D67" i="14" s="1"/>
  <c r="F77" i="14"/>
  <c r="G52" i="10"/>
  <c r="G51" i="10" s="1"/>
  <c r="G9" i="10" s="1"/>
  <c r="G64" i="8"/>
  <c r="G166" i="4"/>
  <c r="G60" i="7"/>
  <c r="D60" i="8"/>
  <c r="D36" i="7"/>
  <c r="F36" i="7" s="1"/>
  <c r="G36" i="4"/>
  <c r="D103" i="1"/>
  <c r="F103" i="1" s="1"/>
  <c r="G146" i="7"/>
  <c r="D146" i="8"/>
  <c r="F146" i="8" s="1"/>
  <c r="G146" i="8" s="1"/>
  <c r="G121" i="7"/>
  <c r="D121" i="8"/>
  <c r="F121" i="8" s="1"/>
  <c r="G121" i="8" s="1"/>
  <c r="G119" i="7"/>
  <c r="D119" i="8"/>
  <c r="F119" i="8" s="1"/>
  <c r="G119" i="8" s="1"/>
  <c r="G158" i="7"/>
  <c r="D158" i="8"/>
  <c r="F158" i="8" s="1"/>
  <c r="G158" i="8" s="1"/>
  <c r="G126" i="7"/>
  <c r="D126" i="8"/>
  <c r="F126" i="8" s="1"/>
  <c r="G126" i="8" s="1"/>
  <c r="F34" i="14"/>
  <c r="D33" i="14"/>
  <c r="D12" i="14" s="1"/>
  <c r="D11" i="14" s="1"/>
  <c r="G120" i="7"/>
  <c r="D120" i="8"/>
  <c r="F120" i="8" s="1"/>
  <c r="G120" i="8" s="1"/>
  <c r="G104" i="7"/>
  <c r="D104" i="8"/>
  <c r="F104" i="8" s="1"/>
  <c r="G104" i="8" s="1"/>
  <c r="G38" i="4"/>
  <c r="D38" i="7"/>
  <c r="F38" i="7" s="1"/>
  <c r="G183" i="7"/>
  <c r="D183" i="8"/>
  <c r="F183" i="8" s="1"/>
  <c r="G183" i="8" s="1"/>
  <c r="G173" i="7"/>
  <c r="D173" i="8"/>
  <c r="F173" i="8" s="1"/>
  <c r="G173" i="8" s="1"/>
  <c r="G169" i="7"/>
  <c r="D169" i="8"/>
  <c r="F169" i="8" s="1"/>
  <c r="G169" i="8" s="1"/>
  <c r="D157" i="8"/>
  <c r="F157" i="8" s="1"/>
  <c r="G157" i="8" s="1"/>
  <c r="G157" i="7"/>
  <c r="G128" i="7"/>
  <c r="D128" i="8"/>
  <c r="F128" i="8" s="1"/>
  <c r="G128" i="8" s="1"/>
  <c r="G134" i="7"/>
  <c r="D134" i="8"/>
  <c r="F134" i="8" s="1"/>
  <c r="G134" i="8" s="1"/>
  <c r="G149" i="7"/>
  <c r="D149" i="8"/>
  <c r="F149" i="8" s="1"/>
  <c r="G149" i="8" s="1"/>
  <c r="G145" i="7"/>
  <c r="D145" i="8"/>
  <c r="F145" i="8" s="1"/>
  <c r="G56" i="7"/>
  <c r="D56" i="8"/>
  <c r="G114" i="7"/>
  <c r="D114" i="8"/>
  <c r="F114" i="8" s="1"/>
  <c r="G114" i="8" s="1"/>
  <c r="G106" i="7"/>
  <c r="D106" i="8"/>
  <c r="F106" i="8" s="1"/>
  <c r="G106" i="8" s="1"/>
  <c r="G154" i="7"/>
  <c r="D154" i="8"/>
  <c r="F154" i="8" s="1"/>
  <c r="G154" i="8" s="1"/>
  <c r="G160" i="7"/>
  <c r="G58" i="4"/>
  <c r="D58" i="7"/>
  <c r="F58" i="7" s="1"/>
  <c r="G129" i="7"/>
  <c r="D129" i="8"/>
  <c r="F129" i="8" s="1"/>
  <c r="G129" i="8" s="1"/>
  <c r="G124" i="7"/>
  <c r="D124" i="8"/>
  <c r="F124" i="8" s="1"/>
  <c r="G124" i="8" s="1"/>
  <c r="F43" i="8"/>
  <c r="D42" i="8"/>
  <c r="F112" i="17"/>
  <c r="D130" i="8"/>
  <c r="F130" i="8" s="1"/>
  <c r="G130" i="8" s="1"/>
  <c r="G130" i="7"/>
  <c r="G181" i="7"/>
  <c r="D181" i="8"/>
  <c r="F181" i="8" s="1"/>
  <c r="G181" i="8" s="1"/>
  <c r="G148" i="7"/>
  <c r="D148" i="8"/>
  <c r="F148" i="8" s="1"/>
  <c r="G148" i="8" s="1"/>
  <c r="D135" i="8"/>
  <c r="F135" i="8" s="1"/>
  <c r="G135" i="8" s="1"/>
  <c r="G135" i="7"/>
  <c r="D115" i="8"/>
  <c r="F115" i="8" s="1"/>
  <c r="G115" i="8" s="1"/>
  <c r="G115" i="7"/>
  <c r="G175" i="7"/>
  <c r="D175" i="8"/>
  <c r="F175" i="8" s="1"/>
  <c r="G175" i="8" s="1"/>
  <c r="D28" i="1"/>
  <c r="F27" i="17"/>
  <c r="G28" i="17"/>
  <c r="G27" i="17" s="1"/>
  <c r="G132" i="7"/>
  <c r="D132" i="8"/>
  <c r="F132" i="8" s="1"/>
  <c r="G132" i="8" s="1"/>
  <c r="D153" i="8"/>
  <c r="F153" i="8" s="1"/>
  <c r="G153" i="8" s="1"/>
  <c r="G153" i="7"/>
  <c r="D61" i="7"/>
  <c r="F61" i="7" s="1"/>
  <c r="G61" i="4"/>
  <c r="G131" i="7"/>
  <c r="D131" i="8"/>
  <c r="F131" i="8" s="1"/>
  <c r="G131" i="8" s="1"/>
  <c r="G182" i="7"/>
  <c r="D182" i="8"/>
  <c r="F182" i="8" s="1"/>
  <c r="G182" i="8" s="1"/>
  <c r="G122" i="7"/>
  <c r="D122" i="8"/>
  <c r="F122" i="8" s="1"/>
  <c r="G122" i="8" s="1"/>
  <c r="G123" i="7"/>
  <c r="D123" i="8"/>
  <c r="F123" i="8" s="1"/>
  <c r="G123" i="8" s="1"/>
  <c r="G152" i="1"/>
  <c r="G144" i="1" s="1"/>
  <c r="G143" i="1" s="1"/>
  <c r="D152" i="6"/>
  <c r="F152" i="6" s="1"/>
  <c r="F144" i="1"/>
  <c r="F143" i="1" s="1"/>
  <c r="G55" i="4"/>
  <c r="D55" i="7"/>
  <c r="F55" i="7" s="1"/>
  <c r="G117" i="7"/>
  <c r="D117" i="8"/>
  <c r="F117" i="8" s="1"/>
  <c r="G117" i="8" s="1"/>
  <c r="G136" i="7"/>
  <c r="D136" i="8"/>
  <c r="F136" i="8" s="1"/>
  <c r="G136" i="8" s="1"/>
  <c r="D171" i="8"/>
  <c r="F171" i="8" s="1"/>
  <c r="G171" i="8" s="1"/>
  <c r="G171" i="7"/>
  <c r="G116" i="7"/>
  <c r="D116" i="8"/>
  <c r="F116" i="8" s="1"/>
  <c r="G116" i="8" s="1"/>
  <c r="D118" i="8"/>
  <c r="F118" i="8" s="1"/>
  <c r="G118" i="8" s="1"/>
  <c r="G118" i="7"/>
  <c r="G35" i="4"/>
  <c r="D35" i="7"/>
  <c r="F35" i="7" s="1"/>
  <c r="G37" i="7"/>
  <c r="D37" i="8"/>
  <c r="F37" i="8" s="1"/>
  <c r="G37" i="8" s="1"/>
  <c r="G147" i="7"/>
  <c r="D147" i="8"/>
  <c r="F147" i="8" s="1"/>
  <c r="G147" i="8" s="1"/>
  <c r="G105" i="7"/>
  <c r="D105" i="8"/>
  <c r="F105" i="8" s="1"/>
  <c r="G105" i="8" s="1"/>
  <c r="D69" i="17"/>
  <c r="D68" i="17" s="1"/>
  <c r="F70" i="17"/>
  <c r="G29" i="7"/>
  <c r="D29" i="8"/>
  <c r="F29" i="8" s="1"/>
  <c r="G29" i="8" s="1"/>
  <c r="D127" i="8"/>
  <c r="F127" i="8" s="1"/>
  <c r="G127" i="8" s="1"/>
  <c r="G127" i="7"/>
  <c r="G133" i="7"/>
  <c r="D133" i="8"/>
  <c r="F133" i="8" s="1"/>
  <c r="G133" i="8" s="1"/>
  <c r="G62" i="4"/>
  <c r="D62" i="7"/>
  <c r="F62" i="7" s="1"/>
  <c r="G57" i="4"/>
  <c r="D57" i="7"/>
  <c r="F57" i="7" s="1"/>
  <c r="G30" i="7"/>
  <c r="D30" i="8"/>
  <c r="F30" i="8" s="1"/>
  <c r="G30" i="8" s="1"/>
  <c r="G155" i="7"/>
  <c r="D155" i="8"/>
  <c r="F155" i="8" s="1"/>
  <c r="G155" i="8" s="1"/>
  <c r="D47" i="1"/>
  <c r="F46" i="17"/>
  <c r="G47" i="17"/>
  <c r="G46" i="17" s="1"/>
  <c r="G151" i="7"/>
  <c r="D151" i="8"/>
  <c r="F151" i="8" s="1"/>
  <c r="G151" i="8" s="1"/>
  <c r="G150" i="7"/>
  <c r="D150" i="8"/>
  <c r="F150" i="8" s="1"/>
  <c r="G150" i="8" s="1"/>
  <c r="G59" i="4"/>
  <c r="D59" i="7"/>
  <c r="F59" i="7" s="1"/>
  <c r="G156" i="7"/>
  <c r="D156" i="8"/>
  <c r="F156" i="8" s="1"/>
  <c r="G156" i="8" s="1"/>
  <c r="G125" i="7"/>
  <c r="D125" i="8"/>
  <c r="F125" i="8" s="1"/>
  <c r="G125" i="8" s="1"/>
  <c r="G184" i="7"/>
  <c r="D184" i="8"/>
  <c r="F184" i="8" s="1"/>
  <c r="G184" i="8" s="1"/>
  <c r="G159" i="7"/>
  <c r="D159" i="8"/>
  <c r="F159" i="8" s="1"/>
  <c r="G159" i="8" s="1"/>
  <c r="G54" i="4"/>
  <c r="D54" i="7"/>
  <c r="F54" i="7" s="1"/>
  <c r="G17" i="7"/>
  <c r="D17" i="8"/>
  <c r="F17" i="8" s="1"/>
  <c r="G17" i="8" s="1"/>
  <c r="G23" i="7"/>
  <c r="D23" i="8"/>
  <c r="F23" i="8" s="1"/>
  <c r="G23" i="8" s="1"/>
  <c r="G21" i="7"/>
  <c r="D21" i="8"/>
  <c r="F21" i="8" s="1"/>
  <c r="G21" i="8" s="1"/>
  <c r="G20" i="7"/>
  <c r="D20" i="8"/>
  <c r="F20" i="8" s="1"/>
  <c r="G20" i="8" s="1"/>
  <c r="G16" i="6"/>
  <c r="D16" i="4"/>
  <c r="F16" i="4" s="1"/>
  <c r="D15" i="6"/>
  <c r="G15" i="1"/>
  <c r="F53" i="14"/>
  <c r="F52" i="14" s="1"/>
  <c r="D51" i="14"/>
  <c r="C13" i="5"/>
  <c r="G14" i="5"/>
  <c r="G13" i="5" s="1"/>
  <c r="G12" i="5" s="1"/>
  <c r="G11" i="5" s="1"/>
  <c r="C192" i="5"/>
  <c r="C191" i="5" s="1"/>
  <c r="B92" i="5"/>
  <c r="D193" i="7" l="1"/>
  <c r="F192" i="4"/>
  <c r="F191" i="4" s="1"/>
  <c r="G193" i="4"/>
  <c r="G192" i="4" s="1"/>
  <c r="G191" i="4" s="1"/>
  <c r="G103" i="1"/>
  <c r="D103" i="6"/>
  <c r="F103" i="6" s="1"/>
  <c r="F56" i="8"/>
  <c r="G56" i="8" s="1"/>
  <c r="F60" i="8"/>
  <c r="G60" i="8" s="1"/>
  <c r="F166" i="7"/>
  <c r="G167" i="7"/>
  <c r="G166" i="7" s="1"/>
  <c r="D167" i="8"/>
  <c r="D166" i="7"/>
  <c r="G113" i="14"/>
  <c r="G111" i="14" s="1"/>
  <c r="G100" i="14" s="1"/>
  <c r="G99" i="14" s="1"/>
  <c r="D113" i="17"/>
  <c r="F111" i="14"/>
  <c r="F100" i="14" s="1"/>
  <c r="F99" i="14" s="1"/>
  <c r="D99" i="14"/>
  <c r="D98" i="14" s="1"/>
  <c r="D180" i="17"/>
  <c r="F179" i="14"/>
  <c r="F178" i="14" s="1"/>
  <c r="F165" i="14" s="1"/>
  <c r="G180" i="14"/>
  <c r="G179" i="14" s="1"/>
  <c r="G178" i="14" s="1"/>
  <c r="G165" i="14" s="1"/>
  <c r="D77" i="17"/>
  <c r="F76" i="14"/>
  <c r="F75" i="14" s="1"/>
  <c r="F67" i="14" s="1"/>
  <c r="G77" i="14"/>
  <c r="G76" i="14" s="1"/>
  <c r="G75" i="14" s="1"/>
  <c r="G67" i="14" s="1"/>
  <c r="G9" i="5"/>
  <c r="D9" i="14"/>
  <c r="D102" i="1"/>
  <c r="G43" i="8"/>
  <c r="G42" i="8" s="1"/>
  <c r="F42" i="8"/>
  <c r="G54" i="7"/>
  <c r="D54" i="8"/>
  <c r="G59" i="7"/>
  <c r="D59" i="8"/>
  <c r="F47" i="1"/>
  <c r="D46" i="1"/>
  <c r="G62" i="7"/>
  <c r="D62" i="8"/>
  <c r="F28" i="1"/>
  <c r="D27" i="1"/>
  <c r="G58" i="7"/>
  <c r="D58" i="8"/>
  <c r="F58" i="8" s="1"/>
  <c r="G36" i="7"/>
  <c r="D36" i="8"/>
  <c r="F36" i="8" s="1"/>
  <c r="G36" i="8" s="1"/>
  <c r="G57" i="7"/>
  <c r="D57" i="8"/>
  <c r="D152" i="4"/>
  <c r="G152" i="6"/>
  <c r="G144" i="6" s="1"/>
  <c r="G143" i="6" s="1"/>
  <c r="F144" i="6"/>
  <c r="F143" i="6" s="1"/>
  <c r="G38" i="7"/>
  <c r="D38" i="8"/>
  <c r="F38" i="8" s="1"/>
  <c r="G38" i="8" s="1"/>
  <c r="D70" i="1"/>
  <c r="F69" i="17"/>
  <c r="F68" i="17" s="1"/>
  <c r="G70" i="17"/>
  <c r="G69" i="17" s="1"/>
  <c r="G68" i="17" s="1"/>
  <c r="G35" i="7"/>
  <c r="D35" i="8"/>
  <c r="F35" i="8" s="1"/>
  <c r="G35" i="8" s="1"/>
  <c r="G55" i="7"/>
  <c r="D55" i="8"/>
  <c r="G61" i="7"/>
  <c r="D61" i="8"/>
  <c r="D112" i="1"/>
  <c r="G112" i="17"/>
  <c r="G145" i="8"/>
  <c r="D34" i="17"/>
  <c r="G34" i="14"/>
  <c r="G33" i="14" s="1"/>
  <c r="G12" i="14" s="1"/>
  <c r="G11" i="14" s="1"/>
  <c r="F33" i="14"/>
  <c r="F12" i="14" s="1"/>
  <c r="F11" i="14" s="1"/>
  <c r="F15" i="6"/>
  <c r="G16" i="4"/>
  <c r="D16" i="7"/>
  <c r="F16" i="7" s="1"/>
  <c r="D53" i="17"/>
  <c r="F51" i="14"/>
  <c r="G53" i="14"/>
  <c r="C76" i="5"/>
  <c r="C75" i="5" s="1"/>
  <c r="C69" i="5"/>
  <c r="C68" i="5" s="1"/>
  <c r="C198" i="5"/>
  <c r="C197" i="5" s="1"/>
  <c r="F193" i="7" l="1"/>
  <c r="D192" i="7"/>
  <c r="D191" i="7" s="1"/>
  <c r="F167" i="8"/>
  <c r="F166" i="8" s="1"/>
  <c r="D166" i="8"/>
  <c r="G103" i="6"/>
  <c r="D103" i="4"/>
  <c r="F103" i="4" s="1"/>
  <c r="F55" i="8"/>
  <c r="G55" i="8" s="1"/>
  <c r="F57" i="8"/>
  <c r="G57" i="8" s="1"/>
  <c r="F62" i="8"/>
  <c r="G62" i="8" s="1"/>
  <c r="F59" i="8"/>
  <c r="G59" i="8" s="1"/>
  <c r="F61" i="8"/>
  <c r="G61" i="8" s="1"/>
  <c r="F54" i="8"/>
  <c r="G54" i="8" s="1"/>
  <c r="G58" i="8"/>
  <c r="H58" i="8"/>
  <c r="G167" i="8"/>
  <c r="G166" i="8" s="1"/>
  <c r="F98" i="14"/>
  <c r="G98" i="14"/>
  <c r="F113" i="17"/>
  <c r="D111" i="17"/>
  <c r="D101" i="17" s="1"/>
  <c r="D76" i="17"/>
  <c r="D75" i="17" s="1"/>
  <c r="D67" i="17" s="1"/>
  <c r="F77" i="17"/>
  <c r="D179" i="17"/>
  <c r="D178" i="17" s="1"/>
  <c r="D165" i="17" s="1"/>
  <c r="D144" i="17" s="1"/>
  <c r="D143" i="17" s="1"/>
  <c r="F180" i="17"/>
  <c r="G52" i="14"/>
  <c r="G51" i="14" s="1"/>
  <c r="G9" i="14" s="1"/>
  <c r="F112" i="1"/>
  <c r="F70" i="1"/>
  <c r="D69" i="1"/>
  <c r="D68" i="1" s="1"/>
  <c r="F46" i="1"/>
  <c r="D47" i="6"/>
  <c r="G47" i="1"/>
  <c r="G46" i="1" s="1"/>
  <c r="F9" i="14"/>
  <c r="D33" i="17"/>
  <c r="D12" i="17" s="1"/>
  <c r="D11" i="17" s="1"/>
  <c r="F34" i="17"/>
  <c r="F152" i="4"/>
  <c r="D28" i="6"/>
  <c r="F27" i="1"/>
  <c r="G28" i="1"/>
  <c r="G27" i="1" s="1"/>
  <c r="F102" i="1"/>
  <c r="D101" i="1"/>
  <c r="G16" i="7"/>
  <c r="D16" i="8"/>
  <c r="F16" i="8" s="1"/>
  <c r="G16" i="8" s="1"/>
  <c r="D15" i="4"/>
  <c r="F15" i="4" s="1"/>
  <c r="G15" i="6"/>
  <c r="F53" i="17"/>
  <c r="F52" i="17" s="1"/>
  <c r="C67" i="5"/>
  <c r="D193" i="8" l="1"/>
  <c r="F192" i="7"/>
  <c r="F191" i="7" s="1"/>
  <c r="G193" i="7"/>
  <c r="G192" i="7" s="1"/>
  <c r="G191" i="7" s="1"/>
  <c r="D103" i="7"/>
  <c r="F103" i="7" s="1"/>
  <c r="G103" i="4"/>
  <c r="D100" i="17"/>
  <c r="D99" i="17" s="1"/>
  <c r="D98" i="17" s="1"/>
  <c r="D52" i="17" s="1"/>
  <c r="D51" i="17" s="1"/>
  <c r="D9" i="17" s="1"/>
  <c r="D113" i="1"/>
  <c r="G113" i="17"/>
  <c r="G111" i="17" s="1"/>
  <c r="G101" i="17" s="1"/>
  <c r="G100" i="17" s="1"/>
  <c r="F111" i="17"/>
  <c r="F101" i="17" s="1"/>
  <c r="F100" i="17" s="1"/>
  <c r="G77" i="17"/>
  <c r="G76" i="17" s="1"/>
  <c r="G75" i="17" s="1"/>
  <c r="G67" i="17" s="1"/>
  <c r="F76" i="17"/>
  <c r="F75" i="17" s="1"/>
  <c r="F67" i="17" s="1"/>
  <c r="D77" i="1"/>
  <c r="D180" i="1"/>
  <c r="D179" i="1" s="1"/>
  <c r="G180" i="17"/>
  <c r="G179" i="17" s="1"/>
  <c r="G178" i="17" s="1"/>
  <c r="G165" i="17" s="1"/>
  <c r="F179" i="17"/>
  <c r="F178" i="17" s="1"/>
  <c r="F165" i="17" s="1"/>
  <c r="D27" i="6"/>
  <c r="F28" i="6"/>
  <c r="D102" i="6"/>
  <c r="G102" i="1"/>
  <c r="G101" i="1" s="1"/>
  <c r="F101" i="1"/>
  <c r="G152" i="4"/>
  <c r="G144" i="4" s="1"/>
  <c r="G143" i="4" s="1"/>
  <c r="D152" i="7"/>
  <c r="F152" i="7" s="1"/>
  <c r="F144" i="4"/>
  <c r="F143" i="4" s="1"/>
  <c r="D112" i="6"/>
  <c r="G112" i="1"/>
  <c r="D34" i="1"/>
  <c r="G34" i="17"/>
  <c r="G33" i="17" s="1"/>
  <c r="G12" i="17" s="1"/>
  <c r="G11" i="17" s="1"/>
  <c r="F33" i="17"/>
  <c r="F12" i="17" s="1"/>
  <c r="F11" i="17" s="1"/>
  <c r="F47" i="6"/>
  <c r="D46" i="6"/>
  <c r="G70" i="1"/>
  <c r="G69" i="1" s="1"/>
  <c r="G68" i="1" s="1"/>
  <c r="D70" i="6"/>
  <c r="F69" i="1"/>
  <c r="F68" i="1" s="1"/>
  <c r="D15" i="7"/>
  <c r="G15" i="4"/>
  <c r="D53" i="1"/>
  <c r="D52" i="1" s="1"/>
  <c r="G53" i="17"/>
  <c r="F51" i="17"/>
  <c r="C33" i="5"/>
  <c r="C27" i="5"/>
  <c r="F193" i="8" l="1"/>
  <c r="D192" i="8"/>
  <c r="D191" i="8" s="1"/>
  <c r="D103" i="8"/>
  <c r="F103" i="8" s="1"/>
  <c r="G103" i="8" s="1"/>
  <c r="G103" i="7"/>
  <c r="G99" i="17"/>
  <c r="G98" i="17" s="1"/>
  <c r="F99" i="17"/>
  <c r="F98" i="17" s="1"/>
  <c r="F113" i="1"/>
  <c r="D111" i="1"/>
  <c r="D100" i="1" s="1"/>
  <c r="F77" i="1"/>
  <c r="D76" i="1"/>
  <c r="D75" i="1" s="1"/>
  <c r="D67" i="1" s="1"/>
  <c r="D178" i="1"/>
  <c r="D165" i="1" s="1"/>
  <c r="D144" i="1" s="1"/>
  <c r="D143" i="1" s="1"/>
  <c r="F180" i="1"/>
  <c r="F179" i="1" s="1"/>
  <c r="G52" i="17"/>
  <c r="G51" i="17" s="1"/>
  <c r="G9" i="17" s="1"/>
  <c r="F9" i="17"/>
  <c r="F34" i="1"/>
  <c r="D33" i="1"/>
  <c r="D47" i="4"/>
  <c r="G47" i="6"/>
  <c r="G46" i="6" s="1"/>
  <c r="F46" i="6"/>
  <c r="F112" i="6"/>
  <c r="D28" i="4"/>
  <c r="F27" i="6"/>
  <c r="G28" i="6"/>
  <c r="G27" i="6" s="1"/>
  <c r="F70" i="6"/>
  <c r="D69" i="6"/>
  <c r="D68" i="6" s="1"/>
  <c r="G152" i="7"/>
  <c r="G144" i="7" s="1"/>
  <c r="G143" i="7" s="1"/>
  <c r="D152" i="8"/>
  <c r="F144" i="7"/>
  <c r="F143" i="7" s="1"/>
  <c r="F102" i="6"/>
  <c r="D101" i="6"/>
  <c r="F15" i="7"/>
  <c r="F53" i="1"/>
  <c r="F52" i="1" s="1"/>
  <c r="D51" i="1"/>
  <c r="C46" i="5"/>
  <c r="C12" i="5" s="1"/>
  <c r="C11" i="5" s="1"/>
  <c r="G193" i="8" l="1"/>
  <c r="G192" i="8" s="1"/>
  <c r="G191" i="8" s="1"/>
  <c r="F192" i="8"/>
  <c r="F191" i="8" s="1"/>
  <c r="D99" i="1"/>
  <c r="D98" i="1" s="1"/>
  <c r="D113" i="6"/>
  <c r="D111" i="6" s="1"/>
  <c r="G113" i="1"/>
  <c r="G111" i="1" s="1"/>
  <c r="G100" i="1" s="1"/>
  <c r="G99" i="1" s="1"/>
  <c r="F111" i="1"/>
  <c r="F100" i="1" s="1"/>
  <c r="F99" i="1" s="1"/>
  <c r="D180" i="6"/>
  <c r="D179" i="6" s="1"/>
  <c r="F178" i="1"/>
  <c r="F165" i="1" s="1"/>
  <c r="G180" i="1"/>
  <c r="D77" i="6"/>
  <c r="F76" i="1"/>
  <c r="F75" i="1" s="1"/>
  <c r="F67" i="1" s="1"/>
  <c r="G77" i="1"/>
  <c r="G76" i="1" s="1"/>
  <c r="G75" i="1" s="1"/>
  <c r="G67" i="1" s="1"/>
  <c r="F69" i="6"/>
  <c r="F68" i="6" s="1"/>
  <c r="D70" i="4"/>
  <c r="G70" i="6"/>
  <c r="G69" i="6" s="1"/>
  <c r="G68" i="6" s="1"/>
  <c r="D112" i="4"/>
  <c r="G112" i="6"/>
  <c r="G102" i="6"/>
  <c r="G101" i="6" s="1"/>
  <c r="D102" i="4"/>
  <c r="F101" i="6"/>
  <c r="F47" i="4"/>
  <c r="D46" i="4"/>
  <c r="F152" i="8"/>
  <c r="F28" i="4"/>
  <c r="D27" i="4"/>
  <c r="G34" i="1"/>
  <c r="G33" i="1" s="1"/>
  <c r="D34" i="6"/>
  <c r="F33" i="1"/>
  <c r="D15" i="8"/>
  <c r="G15" i="7"/>
  <c r="D53" i="6"/>
  <c r="D52" i="6" s="1"/>
  <c r="G53" i="1"/>
  <c r="F51" i="1"/>
  <c r="C51" i="5"/>
  <c r="C9" i="5" s="1"/>
  <c r="G179" i="1" l="1"/>
  <c r="G178" i="1" s="1"/>
  <c r="G165" i="1" s="1"/>
  <c r="G98" i="1" s="1"/>
  <c r="F98" i="1"/>
  <c r="F113" i="6"/>
  <c r="F111" i="6" s="1"/>
  <c r="D100" i="6"/>
  <c r="F180" i="6"/>
  <c r="F179" i="6" s="1"/>
  <c r="D178" i="6"/>
  <c r="D165" i="6" s="1"/>
  <c r="D144" i="6" s="1"/>
  <c r="D143" i="6" s="1"/>
  <c r="D76" i="6"/>
  <c r="D75" i="6" s="1"/>
  <c r="D67" i="6" s="1"/>
  <c r="F77" i="6"/>
  <c r="G52" i="1"/>
  <c r="G51" i="1" s="1"/>
  <c r="F34" i="6"/>
  <c r="D33" i="6"/>
  <c r="D47" i="7"/>
  <c r="F46" i="4"/>
  <c r="G47" i="4"/>
  <c r="G46" i="4" s="1"/>
  <c r="G152" i="8"/>
  <c r="G144" i="8" s="1"/>
  <c r="G143" i="8" s="1"/>
  <c r="F144" i="8"/>
  <c r="F143" i="8" s="1"/>
  <c r="D69" i="4"/>
  <c r="D68" i="4" s="1"/>
  <c r="F70" i="4"/>
  <c r="D28" i="7"/>
  <c r="F27" i="4"/>
  <c r="G28" i="4"/>
  <c r="G27" i="4" s="1"/>
  <c r="F102" i="4"/>
  <c r="D101" i="4"/>
  <c r="F112" i="4"/>
  <c r="F15" i="8"/>
  <c r="D51" i="6"/>
  <c r="F53" i="6"/>
  <c r="F52" i="6" s="1"/>
  <c r="D13" i="1"/>
  <c r="D12" i="1" s="1"/>
  <c r="D11" i="1" s="1"/>
  <c r="D9" i="1" s="1"/>
  <c r="F14" i="1"/>
  <c r="G14" i="1" l="1"/>
  <c r="G13" i="1" s="1"/>
  <c r="G12" i="1" s="1"/>
  <c r="G11" i="1" s="1"/>
  <c r="G9" i="1" s="1"/>
  <c r="F13" i="1"/>
  <c r="F12" i="1" s="1"/>
  <c r="F11" i="1" s="1"/>
  <c r="C101" i="5"/>
  <c r="C100" i="5" s="1"/>
  <c r="C99" i="5" s="1"/>
  <c r="C98" i="5" s="1"/>
  <c r="D113" i="4"/>
  <c r="G113" i="6"/>
  <c r="F100" i="6"/>
  <c r="F99" i="6" s="1"/>
  <c r="D99" i="6"/>
  <c r="D98" i="6" s="1"/>
  <c r="D180" i="4"/>
  <c r="D179" i="4" s="1"/>
  <c r="G180" i="6"/>
  <c r="F178" i="6"/>
  <c r="F165" i="6" s="1"/>
  <c r="D77" i="4"/>
  <c r="F76" i="6"/>
  <c r="F75" i="6" s="1"/>
  <c r="F67" i="6" s="1"/>
  <c r="G77" i="6"/>
  <c r="G76" i="6" s="1"/>
  <c r="G75" i="6" s="1"/>
  <c r="G67" i="6" s="1"/>
  <c r="D102" i="7"/>
  <c r="G102" i="4"/>
  <c r="G101" i="4" s="1"/>
  <c r="F101" i="4"/>
  <c r="F47" i="7"/>
  <c r="D46" i="7"/>
  <c r="D112" i="7"/>
  <c r="G112" i="4"/>
  <c r="F28" i="7"/>
  <c r="D27" i="7"/>
  <c r="D70" i="7"/>
  <c r="F69" i="4"/>
  <c r="F68" i="4" s="1"/>
  <c r="G70" i="4"/>
  <c r="G69" i="4" s="1"/>
  <c r="G68" i="4" s="1"/>
  <c r="D34" i="4"/>
  <c r="F33" i="6"/>
  <c r="G34" i="6"/>
  <c r="G33" i="6" s="1"/>
  <c r="F9" i="1"/>
  <c r="D14" i="6"/>
  <c r="G15" i="8"/>
  <c r="D53" i="4"/>
  <c r="D52" i="4" s="1"/>
  <c r="F51" i="6"/>
  <c r="G53" i="6"/>
  <c r="G179" i="6" l="1"/>
  <c r="G178" i="6" s="1"/>
  <c r="G165" i="6" s="1"/>
  <c r="G111" i="6"/>
  <c r="G100" i="6" s="1"/>
  <c r="G99" i="6" s="1"/>
  <c r="F98" i="6"/>
  <c r="F113" i="4"/>
  <c r="D111" i="4"/>
  <c r="D100" i="4" s="1"/>
  <c r="D76" i="4"/>
  <c r="D75" i="4" s="1"/>
  <c r="D67" i="4" s="1"/>
  <c r="F77" i="4"/>
  <c r="F180" i="4"/>
  <c r="F179" i="4" s="1"/>
  <c r="D178" i="4"/>
  <c r="D165" i="4" s="1"/>
  <c r="D144" i="4" s="1"/>
  <c r="D143" i="4" s="1"/>
  <c r="G52" i="6"/>
  <c r="G51" i="6" s="1"/>
  <c r="D69" i="7"/>
  <c r="D68" i="7" s="1"/>
  <c r="F70" i="7"/>
  <c r="D33" i="4"/>
  <c r="F34" i="4"/>
  <c r="F112" i="7"/>
  <c r="F102" i="7"/>
  <c r="D101" i="7"/>
  <c r="D28" i="8"/>
  <c r="F27" i="7"/>
  <c r="G28" i="7"/>
  <c r="G27" i="7" s="1"/>
  <c r="D47" i="8"/>
  <c r="G47" i="7"/>
  <c r="G46" i="7" s="1"/>
  <c r="F46" i="7"/>
  <c r="F14" i="6"/>
  <c r="F13" i="6" s="1"/>
  <c r="F12" i="6" s="1"/>
  <c r="F11" i="6" s="1"/>
  <c r="D13" i="6"/>
  <c r="D12" i="6" s="1"/>
  <c r="D11" i="6" s="1"/>
  <c r="D9" i="6" s="1"/>
  <c r="D51" i="4"/>
  <c r="F53" i="4"/>
  <c r="F52" i="4" s="1"/>
  <c r="G98" i="6" l="1"/>
  <c r="D99" i="4"/>
  <c r="D98" i="4" s="1"/>
  <c r="G113" i="4"/>
  <c r="G111" i="4" s="1"/>
  <c r="G100" i="4" s="1"/>
  <c r="G99" i="4" s="1"/>
  <c r="D113" i="7"/>
  <c r="F111" i="4"/>
  <c r="F100" i="4" s="1"/>
  <c r="F99" i="4" s="1"/>
  <c r="G180" i="4"/>
  <c r="D180" i="7"/>
  <c r="D179" i="7" s="1"/>
  <c r="F178" i="4"/>
  <c r="F165" i="4" s="1"/>
  <c r="G77" i="4"/>
  <c r="G76" i="4" s="1"/>
  <c r="G75" i="4" s="1"/>
  <c r="G67" i="4" s="1"/>
  <c r="F76" i="4"/>
  <c r="F75" i="4" s="1"/>
  <c r="F67" i="4" s="1"/>
  <c r="D77" i="7"/>
  <c r="D112" i="8"/>
  <c r="G112" i="7"/>
  <c r="F28" i="8"/>
  <c r="D27" i="8"/>
  <c r="F47" i="8"/>
  <c r="D46" i="8"/>
  <c r="D34" i="7"/>
  <c r="F33" i="4"/>
  <c r="G34" i="4"/>
  <c r="G33" i="4" s="1"/>
  <c r="D70" i="8"/>
  <c r="G70" i="7"/>
  <c r="G69" i="7" s="1"/>
  <c r="G68" i="7" s="1"/>
  <c r="F69" i="7"/>
  <c r="F68" i="7" s="1"/>
  <c r="D102" i="8"/>
  <c r="G102" i="7"/>
  <c r="G101" i="7" s="1"/>
  <c r="F101" i="7"/>
  <c r="D14" i="4"/>
  <c r="G14" i="6"/>
  <c r="F9" i="6"/>
  <c r="G53" i="4"/>
  <c r="D53" i="7"/>
  <c r="D52" i="7" s="1"/>
  <c r="F51" i="4"/>
  <c r="G13" i="6" l="1"/>
  <c r="G12" i="6" s="1"/>
  <c r="G11" i="6" s="1"/>
  <c r="G9" i="6" s="1"/>
  <c r="G179" i="4"/>
  <c r="G178" i="4" s="1"/>
  <c r="G165" i="4" s="1"/>
  <c r="G98" i="4" s="1"/>
  <c r="F98" i="4"/>
  <c r="F113" i="7"/>
  <c r="D111" i="7"/>
  <c r="D100" i="7" s="1"/>
  <c r="F77" i="7"/>
  <c r="D76" i="7"/>
  <c r="D75" i="7" s="1"/>
  <c r="D67" i="7" s="1"/>
  <c r="F180" i="7"/>
  <c r="F179" i="7" s="1"/>
  <c r="D178" i="7"/>
  <c r="D165" i="7" s="1"/>
  <c r="D144" i="7" s="1"/>
  <c r="D143" i="7" s="1"/>
  <c r="G52" i="4"/>
  <c r="G51" i="4" s="1"/>
  <c r="F102" i="8"/>
  <c r="D101" i="8"/>
  <c r="F34" i="7"/>
  <c r="D33" i="7"/>
  <c r="F27" i="8"/>
  <c r="G28" i="8"/>
  <c r="G27" i="8" s="1"/>
  <c r="D69" i="8"/>
  <c r="D68" i="8" s="1"/>
  <c r="F70" i="8"/>
  <c r="F46" i="8"/>
  <c r="G47" i="8"/>
  <c r="G46" i="8" s="1"/>
  <c r="F112" i="8"/>
  <c r="D13" i="4"/>
  <c r="D12" i="4" s="1"/>
  <c r="D11" i="4" s="1"/>
  <c r="D9" i="4" s="1"/>
  <c r="F14" i="4"/>
  <c r="F13" i="4" s="1"/>
  <c r="F12" i="4" s="1"/>
  <c r="F11" i="4" s="1"/>
  <c r="D51" i="7"/>
  <c r="F53" i="7"/>
  <c r="F52" i="7" s="1"/>
  <c r="D99" i="7" l="1"/>
  <c r="D98" i="7" s="1"/>
  <c r="D113" i="8"/>
  <c r="G113" i="7"/>
  <c r="G111" i="7" s="1"/>
  <c r="G100" i="7" s="1"/>
  <c r="G99" i="7" s="1"/>
  <c r="F111" i="7"/>
  <c r="F100" i="7" s="1"/>
  <c r="F99" i="7" s="1"/>
  <c r="G180" i="7"/>
  <c r="D180" i="8"/>
  <c r="F178" i="7"/>
  <c r="F165" i="7" s="1"/>
  <c r="D77" i="8"/>
  <c r="F76" i="7"/>
  <c r="F75" i="7" s="1"/>
  <c r="F67" i="7" s="1"/>
  <c r="G77" i="7"/>
  <c r="G76" i="7" s="1"/>
  <c r="G75" i="7" s="1"/>
  <c r="G67" i="7" s="1"/>
  <c r="D34" i="8"/>
  <c r="F33" i="7"/>
  <c r="G34" i="7"/>
  <c r="G33" i="7" s="1"/>
  <c r="G112" i="8"/>
  <c r="F69" i="8"/>
  <c r="F68" i="8" s="1"/>
  <c r="G70" i="8"/>
  <c r="G69" i="8" s="1"/>
  <c r="G68" i="8" s="1"/>
  <c r="G102" i="8"/>
  <c r="G101" i="8" s="1"/>
  <c r="F101" i="8"/>
  <c r="F9" i="4"/>
  <c r="D14" i="7"/>
  <c r="G14" i="4"/>
  <c r="D53" i="8"/>
  <c r="D52" i="8" s="1"/>
  <c r="G53" i="7"/>
  <c r="F51" i="7"/>
  <c r="G13" i="4" l="1"/>
  <c r="G12" i="4" s="1"/>
  <c r="G11" i="4" s="1"/>
  <c r="G9" i="4" s="1"/>
  <c r="G179" i="7"/>
  <c r="G178" i="7" s="1"/>
  <c r="G165" i="7" s="1"/>
  <c r="G98" i="7" s="1"/>
  <c r="F98" i="7"/>
  <c r="F113" i="8"/>
  <c r="D111" i="8"/>
  <c r="D100" i="8" s="1"/>
  <c r="F180" i="8"/>
  <c r="D179" i="8"/>
  <c r="D178" i="8" s="1"/>
  <c r="D165" i="8" s="1"/>
  <c r="D144" i="8" s="1"/>
  <c r="D143" i="8" s="1"/>
  <c r="F77" i="8"/>
  <c r="D76" i="8"/>
  <c r="D75" i="8" s="1"/>
  <c r="D67" i="8" s="1"/>
  <c r="G52" i="7"/>
  <c r="G51" i="7" s="1"/>
  <c r="F34" i="8"/>
  <c r="D33" i="8"/>
  <c r="F14" i="7"/>
  <c r="F13" i="7" s="1"/>
  <c r="F12" i="7" s="1"/>
  <c r="F11" i="7" s="1"/>
  <c r="D13" i="7"/>
  <c r="D12" i="7" s="1"/>
  <c r="D11" i="7" s="1"/>
  <c r="D9" i="7" s="1"/>
  <c r="F53" i="8"/>
  <c r="D51" i="8"/>
  <c r="F52" i="8" l="1"/>
  <c r="G113" i="8"/>
  <c r="G111" i="8" s="1"/>
  <c r="G100" i="8" s="1"/>
  <c r="G99" i="8" s="1"/>
  <c r="F111" i="8"/>
  <c r="F100" i="8" s="1"/>
  <c r="F99" i="8" s="1"/>
  <c r="D99" i="8"/>
  <c r="D98" i="8" s="1"/>
  <c r="G77" i="8"/>
  <c r="G76" i="8" s="1"/>
  <c r="G75" i="8" s="1"/>
  <c r="G67" i="8" s="1"/>
  <c r="F76" i="8"/>
  <c r="F75" i="8" s="1"/>
  <c r="F67" i="8" s="1"/>
  <c r="F179" i="8"/>
  <c r="F178" i="8" s="1"/>
  <c r="F165" i="8" s="1"/>
  <c r="G180" i="8"/>
  <c r="G179" i="8" s="1"/>
  <c r="G178" i="8" s="1"/>
  <c r="G165" i="8" s="1"/>
  <c r="G34" i="8"/>
  <c r="G33" i="8" s="1"/>
  <c r="F33" i="8"/>
  <c r="D14" i="8"/>
  <c r="G14" i="7"/>
  <c r="F9" i="7"/>
  <c r="G53" i="8"/>
  <c r="F51" i="8"/>
  <c r="G13" i="7" l="1"/>
  <c r="G12" i="7" s="1"/>
  <c r="G11" i="7" s="1"/>
  <c r="G9" i="7" s="1"/>
  <c r="G98" i="8"/>
  <c r="F98" i="8"/>
  <c r="G52" i="8"/>
  <c r="G51" i="8" s="1"/>
  <c r="F14" i="8"/>
  <c r="F13" i="8" s="1"/>
  <c r="F12" i="8" s="1"/>
  <c r="F11" i="8" s="1"/>
  <c r="D13" i="8"/>
  <c r="D12" i="8" s="1"/>
  <c r="D11" i="8" s="1"/>
  <c r="G14" i="8" l="1"/>
  <c r="G13" i="8" l="1"/>
  <c r="G12" i="8" s="1"/>
  <c r="G11" i="8" s="1"/>
</calcChain>
</file>

<file path=xl/sharedStrings.xml><?xml version="1.0" encoding="utf-8"?>
<sst xmlns="http://schemas.openxmlformats.org/spreadsheetml/2006/main" count="3412" uniqueCount="290">
  <si>
    <t>2.1.2.1.05</t>
  </si>
  <si>
    <t>2.1.2.1.11</t>
  </si>
  <si>
    <t>1.0.0.0.00</t>
  </si>
  <si>
    <t>INGRESOS</t>
  </si>
  <si>
    <t>1.1.0.0.00</t>
  </si>
  <si>
    <t>INGRESOS CORRIENTES</t>
  </si>
  <si>
    <t>1.1.1.0,00</t>
  </si>
  <si>
    <t>INGRESOS DE ORIGEN MUNICIPAL</t>
  </si>
  <si>
    <t>1.1.1.1.00</t>
  </si>
  <si>
    <t>TASAS y DERECHOS</t>
  </si>
  <si>
    <t>1.1.1.1.01</t>
  </si>
  <si>
    <t>Servicios retibutivos</t>
  </si>
  <si>
    <t>1.1.1.1.02</t>
  </si>
  <si>
    <t>Habilitacion de Comercio</t>
  </si>
  <si>
    <t>1.1.1.1.03</t>
  </si>
  <si>
    <t>Derecho Inspección Seguridad e Higiene</t>
  </si>
  <si>
    <t>1.1.1.1.04</t>
  </si>
  <si>
    <t>Derecho de Venta ambulante</t>
  </si>
  <si>
    <t>1.1.1.1.05</t>
  </si>
  <si>
    <t>Carnet de Conducir</t>
  </si>
  <si>
    <t>1.1.1.1.06</t>
  </si>
  <si>
    <t>Derecho de Oficina</t>
  </si>
  <si>
    <t>1.1.1.1.07</t>
  </si>
  <si>
    <t>Derecho de Edificación</t>
  </si>
  <si>
    <t>1.1.1.1.08</t>
  </si>
  <si>
    <t>Derecho de Cementerio</t>
  </si>
  <si>
    <t>1.1.1.1.09</t>
  </si>
  <si>
    <t>Ocupacion uso y Espacios Públicos</t>
  </si>
  <si>
    <t>1.1.1.1.10</t>
  </si>
  <si>
    <t>De edificacion y Obras en general</t>
  </si>
  <si>
    <t>1.1.1.2.00</t>
  </si>
  <si>
    <t>IMPUESTOS</t>
  </si>
  <si>
    <t>1.1.1.2.01</t>
  </si>
  <si>
    <t>Patente Automotor</t>
  </si>
  <si>
    <t>1.1.1.2.02</t>
  </si>
  <si>
    <t>1.1.1.2.03</t>
  </si>
  <si>
    <t>1.1.1.3.00</t>
  </si>
  <si>
    <t>INGRESOS NO TRIBUTARIOS</t>
  </si>
  <si>
    <t>1.1.1.3.01</t>
  </si>
  <si>
    <t>Alquileres</t>
  </si>
  <si>
    <t>1.1.1.3.02</t>
  </si>
  <si>
    <t>Reintegro de materiales</t>
  </si>
  <si>
    <t>1.1.1.3.03</t>
  </si>
  <si>
    <t>Servicio de Transporte</t>
  </si>
  <si>
    <t>1.1.1.3.04</t>
  </si>
  <si>
    <t>Multas</t>
  </si>
  <si>
    <t>1.1.1.3.05</t>
  </si>
  <si>
    <t>Infracciones de tránsito</t>
  </si>
  <si>
    <t>1.1.1.4.00</t>
  </si>
  <si>
    <t>INGRESOS VENTA DE COMBUSTIBLE</t>
  </si>
  <si>
    <t>1.1.1.4.01</t>
  </si>
  <si>
    <t>Venta de Combustible</t>
  </si>
  <si>
    <t>1.1.1.5.00</t>
  </si>
  <si>
    <t>INGRESOS HOSTERIA</t>
  </si>
  <si>
    <t>1.1.2.5.01</t>
  </si>
  <si>
    <t>Explotacion Hosteria</t>
  </si>
  <si>
    <t>1.1.2.0.00</t>
  </si>
  <si>
    <t>INGRESOS DE OTRO ORIGEN</t>
  </si>
  <si>
    <t>1.1.2.1.00</t>
  </si>
  <si>
    <t>TRANSFERENCIAS CORRIENTES</t>
  </si>
  <si>
    <t>1.1.2.1.01</t>
  </si>
  <si>
    <t>Aportes No Reintegrables</t>
  </si>
  <si>
    <t>1.1.2.1.02</t>
  </si>
  <si>
    <t>Convenio Accion Social</t>
  </si>
  <si>
    <t>1.1.2.1.03</t>
  </si>
  <si>
    <t>Convenio Deporte</t>
  </si>
  <si>
    <t>1.1.2.1.04</t>
  </si>
  <si>
    <t>Convenio Mantenimiento Escuelas</t>
  </si>
  <si>
    <t>1.1.2.1.05</t>
  </si>
  <si>
    <t>Programas Provinciales</t>
  </si>
  <si>
    <t>1.1.2.1.06</t>
  </si>
  <si>
    <t>Adicional Impuesto Inmobiliario</t>
  </si>
  <si>
    <t>1.1.2.1.07</t>
  </si>
  <si>
    <t>1.1.2.1.08</t>
  </si>
  <si>
    <t>Operativo Leña</t>
  </si>
  <si>
    <t>1.1.2.1.09</t>
  </si>
  <si>
    <t>1.2.0.0.00</t>
  </si>
  <si>
    <t>INGRESOS DE CAPITAL</t>
  </si>
  <si>
    <t>1.2.1.0.00</t>
  </si>
  <si>
    <t>RECURSOS PROPIOS DE CAPITAL</t>
  </si>
  <si>
    <t>1.2.1.1.00</t>
  </si>
  <si>
    <t>VENTA DE ACTIVOS</t>
  </si>
  <si>
    <t>1.2.1.1.01</t>
  </si>
  <si>
    <t>Venta de Activo Fijo</t>
  </si>
  <si>
    <t>1.2.1.1.02</t>
  </si>
  <si>
    <t>Venta de Terrenos Fiscales</t>
  </si>
  <si>
    <t>1.2.2.0.00</t>
  </si>
  <si>
    <t>TRANSFERENCIAS DE CAPITAL</t>
  </si>
  <si>
    <t>1.2.2.1.00</t>
  </si>
  <si>
    <t>1.2.2.1.01</t>
  </si>
  <si>
    <t>1.2.2.1.02</t>
  </si>
  <si>
    <t>1.2.2.1.03</t>
  </si>
  <si>
    <t>Provincia del Neuquen</t>
  </si>
  <si>
    <t>2.1.0.0.00</t>
  </si>
  <si>
    <t>EROGACIONES CORRIENTES</t>
  </si>
  <si>
    <t>2.1.1.0.00</t>
  </si>
  <si>
    <t>FUNCIONAMIENTO</t>
  </si>
  <si>
    <t>2.1.1.1.00</t>
  </si>
  <si>
    <t>PERSONAL</t>
  </si>
  <si>
    <t>2.1.1.1.01</t>
  </si>
  <si>
    <t>2.1.1.1.02</t>
  </si>
  <si>
    <t>2.1.1.1.03</t>
  </si>
  <si>
    <t>2.1.1.1.04</t>
  </si>
  <si>
    <t>2.1.1.1.05</t>
  </si>
  <si>
    <t>2.1.1.2.00</t>
  </si>
  <si>
    <t>BIENES Y SERVICIOS</t>
  </si>
  <si>
    <t>2.1.1.2.01</t>
  </si>
  <si>
    <t>2.1.1.2.02</t>
  </si>
  <si>
    <t>Fletes y Almacenajes</t>
  </si>
  <si>
    <t>2.1.1.2.03</t>
  </si>
  <si>
    <t>Combustible y Lubricantes</t>
  </si>
  <si>
    <t>2.1.1.2.04</t>
  </si>
  <si>
    <t>Viáticos y Movilidad</t>
  </si>
  <si>
    <t>2.1.1.2.05</t>
  </si>
  <si>
    <t>Cortesía, Homenaje</t>
  </si>
  <si>
    <t>2.1.1.2.06</t>
  </si>
  <si>
    <t>Conservación Edificio e Instalaciones</t>
  </si>
  <si>
    <t>2.1.1.2.07</t>
  </si>
  <si>
    <t>Conservación Maquinarias y Equipos</t>
  </si>
  <si>
    <t>2.1.1.2.08</t>
  </si>
  <si>
    <t>2.1.1.2.09</t>
  </si>
  <si>
    <t>Conservación Calles y Paseos</t>
  </si>
  <si>
    <t>2.1.1.2.10</t>
  </si>
  <si>
    <t>Energía Eléctrica Gas y Agua</t>
  </si>
  <si>
    <t>2.1.1.2.11</t>
  </si>
  <si>
    <t>Servicio de Comunicaciones</t>
  </si>
  <si>
    <t>2.1.1.2.12</t>
  </si>
  <si>
    <t>Utiles, Libros e Impresiones</t>
  </si>
  <si>
    <t>2.1.1.2.13</t>
  </si>
  <si>
    <t>Comisiones y Sellados</t>
  </si>
  <si>
    <t>2.1.1.2.14</t>
  </si>
  <si>
    <t>Seguros</t>
  </si>
  <si>
    <t>2.1.1.2.15</t>
  </si>
  <si>
    <t>Uniformes y equipos</t>
  </si>
  <si>
    <t>2.1.1.2.16</t>
  </si>
  <si>
    <t>Avisos y Publicaciones</t>
  </si>
  <si>
    <t>2.1.1.2.17</t>
  </si>
  <si>
    <t>Servicio de Refrigerio</t>
  </si>
  <si>
    <t>2.1.1.2.18</t>
  </si>
  <si>
    <t>Utiles de Limpieza</t>
  </si>
  <si>
    <t>2.1.1.2.19</t>
  </si>
  <si>
    <t>Honorarios y Retribuciones</t>
  </si>
  <si>
    <t>2.1.1.2.20</t>
  </si>
  <si>
    <t>Gastos Eventuales</t>
  </si>
  <si>
    <t>2.1.1.2.21</t>
  </si>
  <si>
    <t>2.1.1.2.22</t>
  </si>
  <si>
    <t>2.1.1.2.23</t>
  </si>
  <si>
    <t>2.1.1.2.24</t>
  </si>
  <si>
    <t>2.1.1.2.25</t>
  </si>
  <si>
    <t>Gastos Area produccion</t>
  </si>
  <si>
    <t>2.1.2.0.00</t>
  </si>
  <si>
    <t>TRANSFERENCIAS</t>
  </si>
  <si>
    <t>2.1.2.1.00</t>
  </si>
  <si>
    <t>TRANSFERENCIAS ORGANISMOS</t>
  </si>
  <si>
    <t>2.1.2.1.01</t>
  </si>
  <si>
    <t>Ayuda Social Directa</t>
  </si>
  <si>
    <t>2.1.2.1.02</t>
  </si>
  <si>
    <t>Eventos Culturales y deportivos</t>
  </si>
  <si>
    <t>2.1.2.1.03</t>
  </si>
  <si>
    <t>Becas</t>
  </si>
  <si>
    <t>2.1.2.1.04</t>
  </si>
  <si>
    <t>Pensiones por Vejez</t>
  </si>
  <si>
    <t>2.1.2.1.06</t>
  </si>
  <si>
    <t>2.1.2.1.07</t>
  </si>
  <si>
    <t>Mantenimiento Edificios Escolares</t>
  </si>
  <si>
    <t>2.1.2.1.08</t>
  </si>
  <si>
    <t>Transporte Agua Comunidades</t>
  </si>
  <si>
    <t>2.1.2.1.09</t>
  </si>
  <si>
    <t>Comision Gauchito Gil</t>
  </si>
  <si>
    <t>2.1.2.1.10</t>
  </si>
  <si>
    <t>Transporte Escolar</t>
  </si>
  <si>
    <t>2.1.2.1.12</t>
  </si>
  <si>
    <t>2.1.2.1.13</t>
  </si>
  <si>
    <t>2.1.2.1.14</t>
  </si>
  <si>
    <t>Modulo Alimentario</t>
  </si>
  <si>
    <t>Otras transferencias</t>
  </si>
  <si>
    <t>2.2.0.0.00</t>
  </si>
  <si>
    <t>EROGACIONES DE CAPITAL</t>
  </si>
  <si>
    <t>2.2.1.0.00</t>
  </si>
  <si>
    <t>ACTIVOS FIJOS</t>
  </si>
  <si>
    <t>2.2.1.1.01</t>
  </si>
  <si>
    <t>Terrenos y edificios</t>
  </si>
  <si>
    <t>2.2.1.1.02</t>
  </si>
  <si>
    <t>Rodados</t>
  </si>
  <si>
    <t>2.2.1.1.03</t>
  </si>
  <si>
    <t>Maquinarias</t>
  </si>
  <si>
    <t>2.2.1.1.04</t>
  </si>
  <si>
    <t>Herramientas</t>
  </si>
  <si>
    <t>2.2.1.1.05</t>
  </si>
  <si>
    <t>Aparatos, Instrumentos y Equipos</t>
  </si>
  <si>
    <t>2.2.1.1.06</t>
  </si>
  <si>
    <t>Instalaciones Internas</t>
  </si>
  <si>
    <t>2.2.1.1.07</t>
  </si>
  <si>
    <t>Moblaje</t>
  </si>
  <si>
    <t>2.2.1.1.08</t>
  </si>
  <si>
    <t>Equipamiento</t>
  </si>
  <si>
    <t>2.2.1.1.09</t>
  </si>
  <si>
    <t>Otros Bienes</t>
  </si>
  <si>
    <t>2.2.2.0.00</t>
  </si>
  <si>
    <t>PLAN DE OBRAS PUBLICAS</t>
  </si>
  <si>
    <t>2.2.2.1.00</t>
  </si>
  <si>
    <t>TRABAJOS PUBLICOS</t>
  </si>
  <si>
    <t>2.2.2.1.01</t>
  </si>
  <si>
    <t>Construcción y Mejoramiento habitacional</t>
  </si>
  <si>
    <t>2.2.2.1.02</t>
  </si>
  <si>
    <t>2.2.2.1.03</t>
  </si>
  <si>
    <t>2.2.2.1.04</t>
  </si>
  <si>
    <t>2.2.2.1.05</t>
  </si>
  <si>
    <t>2.3.0.0.00</t>
  </si>
  <si>
    <t>AMORTIZACION</t>
  </si>
  <si>
    <t>2.3.1.0.00</t>
  </si>
  <si>
    <t>AMORTIZACION DE LA DEUDA</t>
  </si>
  <si>
    <t>2.3.1.1.01</t>
  </si>
  <si>
    <t>Amortización de Capital</t>
  </si>
  <si>
    <t>2.3.1.1.02</t>
  </si>
  <si>
    <t>Intereses y Gastos de la Deuda</t>
  </si>
  <si>
    <t>2.4.0.0.00</t>
  </si>
  <si>
    <t>EXPENDIO COMBUSTIBLE</t>
  </si>
  <si>
    <t>2.4.1.0.00</t>
  </si>
  <si>
    <t>COSTO VENTA COMBUSTIBLE</t>
  </si>
  <si>
    <t>2.4.1.1.00</t>
  </si>
  <si>
    <t>2.4.1.1.01</t>
  </si>
  <si>
    <t>Costo Venta Combustible</t>
  </si>
  <si>
    <t>Otros Ingresos</t>
  </si>
  <si>
    <t>MUNICIPALIDAD DE LAS COLORADAS</t>
  </si>
  <si>
    <t>1.1.1.3.06</t>
  </si>
  <si>
    <t>Venta de Aridos</t>
  </si>
  <si>
    <t>1.1.1.1.11</t>
  </si>
  <si>
    <t>Conservación Planta Potabilizadora</t>
  </si>
  <si>
    <t>Adicionales y Asignaciones</t>
  </si>
  <si>
    <t>Obra Cordon Cuneta Plan Argentina Hace</t>
  </si>
  <si>
    <t>Canon Extraord. Ley 2615 Art.7°</t>
  </si>
  <si>
    <t>Publicidad</t>
  </si>
  <si>
    <t>Pensiones</t>
  </si>
  <si>
    <t>Planes Sociales con contraprestacion</t>
  </si>
  <si>
    <t>ANR Adquisicion Bienes</t>
  </si>
  <si>
    <t>ANR Plan Argentina Hace Obra Cordon Cuneta</t>
  </si>
  <si>
    <t xml:space="preserve">ANR Obras </t>
  </si>
  <si>
    <t>Obra Red Cloacal</t>
  </si>
  <si>
    <t>Obra Veredas</t>
  </si>
  <si>
    <t>Obra Adquisicion Reactor Planta tratamiento liquidos cloacales</t>
  </si>
  <si>
    <t>1.1.2.1.10</t>
  </si>
  <si>
    <t>Remanente Ejercicio anterior</t>
  </si>
  <si>
    <t>1.1.1.1.12</t>
  </si>
  <si>
    <t>Acumulado</t>
  </si>
  <si>
    <t>Ingresos</t>
  </si>
  <si>
    <t>mes anterior</t>
  </si>
  <si>
    <t>del mes</t>
  </si>
  <si>
    <t>Total</t>
  </si>
  <si>
    <t>Saldo</t>
  </si>
  <si>
    <t>Presupuestado</t>
  </si>
  <si>
    <t xml:space="preserve">ESTADO DE EJECUCION PRESUPUESTARIA DE INGRESOS </t>
  </si>
  <si>
    <t>ESTADO DE EJECUCION PRESUPUESTARIA DE EGRESOS</t>
  </si>
  <si>
    <t>EGRESOS</t>
  </si>
  <si>
    <t>1.1.2.1.11</t>
  </si>
  <si>
    <t>Fondos Hidricos</t>
  </si>
  <si>
    <t>Módulo Alimentario</t>
  </si>
  <si>
    <t>2.1.2.1.15</t>
  </si>
  <si>
    <t>2.0.0.0.00</t>
  </si>
  <si>
    <t>JUNIO DE 2020</t>
  </si>
  <si>
    <t>1.1.2.1.12</t>
  </si>
  <si>
    <t>Art 10 Ley 2148</t>
  </si>
  <si>
    <t>1.1.1.4.02</t>
  </si>
  <si>
    <t>Sueldos Basicos</t>
  </si>
  <si>
    <t>Asignaciones Familiares</t>
  </si>
  <si>
    <t>ART</t>
  </si>
  <si>
    <t>Ayuda Social Alquileres</t>
  </si>
  <si>
    <t>2.4.1.1.02</t>
  </si>
  <si>
    <t>Impuestos Compra Combustible</t>
  </si>
  <si>
    <t>Ingresos No Gravados</t>
  </si>
  <si>
    <t>ENERO DE 2021</t>
  </si>
  <si>
    <t>MARZO DE 2021</t>
  </si>
  <si>
    <t>ABRIL DE 2021</t>
  </si>
  <si>
    <t>MAYO DE 2021</t>
  </si>
  <si>
    <t>Uniformes y Ropa de Trabajo</t>
  </si>
  <si>
    <t>JULIO DE 2021</t>
  </si>
  <si>
    <t>AGOSTO DE 2021</t>
  </si>
  <si>
    <t>SEPTIEMBRE DE 2021</t>
  </si>
  <si>
    <t>2.1.1.2.26</t>
  </si>
  <si>
    <t>Gastos Area Bromatologia</t>
  </si>
  <si>
    <t>OCTUBRE DE 2021</t>
  </si>
  <si>
    <t>NOVIEMBRE DE 2021</t>
  </si>
  <si>
    <t>DICIEMBRE DE 2021</t>
  </si>
  <si>
    <t>FEBRERO DE 2021</t>
  </si>
  <si>
    <t>Aportes Patronales</t>
  </si>
  <si>
    <t>Insumos explotacion Hosteria</t>
  </si>
  <si>
    <t>Gastos Mantenimiento Estacion de Servicio</t>
  </si>
  <si>
    <t>Mantenimiento Plantas Liquidos Cloacales</t>
  </si>
  <si>
    <t>2.1.1.1.06</t>
  </si>
  <si>
    <t>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</si>
</sst>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_ * #,##0.00_ ;_ * \-#,##0.00_ ;_ * &quot;-&quot;??_ ;_ @_ "/>
    <numFmt numFmtId="166" formatCode="mmmm\ &quot;de&quot;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Calibri"/>
      <family val="2"/>
      <scheme val="minor"/>
    </font>
    <font>
      <b/>
      <sz val="8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164" fontId="7" fillId="0" borderId="0" xfId="2" applyNumberFormat="1" applyFont="1" applyFill="1" applyBorder="1" applyAlignment="1">
      <alignment horizontal="center"/>
    </xf>
    <xf numFmtId="43" fontId="6" fillId="0" borderId="0" xfId="1" applyFont="1"/>
    <xf numFmtId="0" fontId="7" fillId="0" borderId="0" xfId="0" applyFont="1"/>
    <xf numFmtId="43" fontId="8" fillId="0" borderId="0" xfId="1" applyFont="1" applyFill="1"/>
    <xf numFmtId="43" fontId="6" fillId="0" borderId="1" xfId="1" applyFont="1" applyBorder="1"/>
    <xf numFmtId="43" fontId="6" fillId="0" borderId="2" xfId="1" applyFont="1" applyBorder="1"/>
    <xf numFmtId="43" fontId="9" fillId="0" borderId="1" xfId="1" applyFont="1" applyBorder="1"/>
    <xf numFmtId="43" fontId="6" fillId="0" borderId="0" xfId="0" applyNumberFormat="1" applyFont="1"/>
    <xf numFmtId="43" fontId="6" fillId="0" borderId="1" xfId="0" applyNumberFormat="1" applyFont="1" applyBorder="1"/>
    <xf numFmtId="43" fontId="6" fillId="0" borderId="1" xfId="0" applyNumberFormat="1" applyFont="1" applyFill="1" applyBorder="1"/>
    <xf numFmtId="0" fontId="6" fillId="0" borderId="0" xfId="0" applyFont="1" applyFill="1"/>
    <xf numFmtId="43" fontId="6" fillId="0" borderId="0" xfId="1" applyFont="1" applyFill="1"/>
    <xf numFmtId="43" fontId="9" fillId="0" borderId="1" xfId="0" applyNumberFormat="1" applyFont="1" applyBorder="1"/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6" fillId="0" borderId="0" xfId="1" applyFont="1" applyBorder="1"/>
    <xf numFmtId="43" fontId="8" fillId="0" borderId="0" xfId="1" applyFont="1"/>
    <xf numFmtId="43" fontId="7" fillId="0" borderId="0" xfId="1" applyFont="1" applyAlignment="1">
      <alignment horizontal="center"/>
    </xf>
    <xf numFmtId="43" fontId="7" fillId="0" borderId="2" xfId="1" applyFont="1" applyBorder="1" applyAlignment="1">
      <alignment horizontal="center"/>
    </xf>
    <xf numFmtId="43" fontId="8" fillId="0" borderId="1" xfId="1" applyFont="1" applyBorder="1"/>
    <xf numFmtId="43" fontId="7" fillId="0" borderId="1" xfId="1" applyFont="1" applyBorder="1"/>
    <xf numFmtId="43" fontId="8" fillId="0" borderId="1" xfId="0" applyNumberFormat="1" applyFont="1" applyBorder="1"/>
    <xf numFmtId="43" fontId="8" fillId="0" borderId="1" xfId="0" applyNumberFormat="1" applyFont="1" applyFill="1" applyBorder="1"/>
    <xf numFmtId="43" fontId="7" fillId="0" borderId="0" xfId="1" applyFont="1"/>
    <xf numFmtId="43" fontId="7" fillId="0" borderId="1" xfId="0" applyNumberFormat="1" applyFont="1" applyBorder="1"/>
    <xf numFmtId="43" fontId="8" fillId="0" borderId="0" xfId="1" applyFont="1" applyBorder="1"/>
    <xf numFmtId="43" fontId="8" fillId="0" borderId="2" xfId="1" applyFont="1" applyBorder="1"/>
    <xf numFmtId="166" fontId="4" fillId="0" borderId="0" xfId="0" applyNumberFormat="1" applyFont="1"/>
    <xf numFmtId="0" fontId="8" fillId="0" borderId="0" xfId="0" applyFont="1"/>
    <xf numFmtId="0" fontId="7" fillId="0" borderId="2" xfId="0" applyFont="1" applyBorder="1" applyAlignment="1">
      <alignment horizontal="center"/>
    </xf>
    <xf numFmtId="166" fontId="7" fillId="0" borderId="0" xfId="0" applyNumberFormat="1" applyFont="1"/>
    <xf numFmtId="0" fontId="8" fillId="0" borderId="1" xfId="0" applyFont="1" applyBorder="1"/>
    <xf numFmtId="43" fontId="8" fillId="0" borderId="0" xfId="0" applyNumberFormat="1" applyFont="1"/>
    <xf numFmtId="165" fontId="7" fillId="0" borderId="0" xfId="0" applyNumberFormat="1" applyFont="1"/>
    <xf numFmtId="0" fontId="8" fillId="0" borderId="0" xfId="0" applyFont="1" applyBorder="1"/>
    <xf numFmtId="0" fontId="8" fillId="0" borderId="2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Fill="1" applyBorder="1"/>
    <xf numFmtId="0" fontId="8" fillId="0" borderId="1" xfId="0" applyFont="1" applyFill="1" applyBorder="1"/>
    <xf numFmtId="0" fontId="8" fillId="0" borderId="3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0" xfId="0" applyFont="1"/>
    <xf numFmtId="0" fontId="8" fillId="0" borderId="0" xfId="0" applyFont="1" applyFill="1"/>
    <xf numFmtId="0" fontId="8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Border="1"/>
    <xf numFmtId="0" fontId="7" fillId="0" borderId="1" xfId="0" applyFont="1" applyFill="1" applyBorder="1"/>
    <xf numFmtId="0" fontId="8" fillId="0" borderId="0" xfId="0" applyFont="1" applyAlignment="1">
      <alignment vertical="center"/>
    </xf>
    <xf numFmtId="43" fontId="11" fillId="0" borderId="0" xfId="1" applyFont="1"/>
    <xf numFmtId="0" fontId="12" fillId="0" borderId="0" xfId="0" applyFont="1"/>
    <xf numFmtId="43" fontId="12" fillId="0" borderId="0" xfId="1" applyFont="1"/>
    <xf numFmtId="43" fontId="12" fillId="0" borderId="0" xfId="0" applyNumberFormat="1" applyFont="1"/>
    <xf numFmtId="43" fontId="8" fillId="0" borderId="3" xfId="1" applyFont="1" applyBorder="1"/>
    <xf numFmtId="0" fontId="13" fillId="0" borderId="0" xfId="0" applyFont="1"/>
    <xf numFmtId="164" fontId="7" fillId="0" borderId="0" xfId="2" applyNumberFormat="1" applyFont="1" applyFill="1" applyBorder="1" applyAlignment="1">
      <alignment horizontal="center"/>
    </xf>
    <xf numFmtId="43" fontId="7" fillId="0" borderId="2" xfId="1" applyFont="1" applyBorder="1"/>
    <xf numFmtId="43" fontId="9" fillId="0" borderId="2" xfId="1" applyFont="1" applyBorder="1"/>
    <xf numFmtId="43" fontId="8" fillId="0" borderId="0" xfId="0" applyNumberFormat="1" applyFont="1" applyBorder="1"/>
    <xf numFmtId="164" fontId="7" fillId="0" borderId="0" xfId="2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En peso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studio\Personas%20Juridicas\Las%20Coloradas\Ejercicio%202021\Contabilidad%202021\Ingresos%202021\Ingresos%20Provincia\Pagos%202021%20(Planilla%20Betin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s a Municipios y Comisi..."/>
      <sheetName val="Issn"/>
      <sheetName val="Hoja3"/>
    </sheetNames>
    <sheetDataSet>
      <sheetData sheetId="0">
        <row r="16">
          <cell r="W16">
            <v>13232289</v>
          </cell>
        </row>
        <row r="29">
          <cell r="V29">
            <v>4180554.47</v>
          </cell>
        </row>
        <row r="45">
          <cell r="W45">
            <v>12836606.199999999</v>
          </cell>
        </row>
        <row r="53">
          <cell r="I53">
            <v>180000</v>
          </cell>
        </row>
        <row r="54">
          <cell r="I54">
            <v>176755</v>
          </cell>
        </row>
        <row r="55">
          <cell r="W55">
            <v>16480547.000000002</v>
          </cell>
        </row>
        <row r="64">
          <cell r="N64">
            <v>215862</v>
          </cell>
        </row>
        <row r="69">
          <cell r="H69">
            <v>47792.21</v>
          </cell>
        </row>
        <row r="75">
          <cell r="I75">
            <v>177121.48</v>
          </cell>
        </row>
        <row r="76">
          <cell r="I76">
            <v>180000</v>
          </cell>
        </row>
        <row r="107">
          <cell r="I107">
            <v>180000</v>
          </cell>
        </row>
        <row r="110">
          <cell r="I110">
            <v>167290</v>
          </cell>
        </row>
        <row r="114">
          <cell r="I114">
            <v>170000</v>
          </cell>
        </row>
        <row r="116">
          <cell r="I116">
            <v>146526</v>
          </cell>
        </row>
        <row r="118">
          <cell r="H118">
            <v>855071.62999999989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9"/>
  <sheetViews>
    <sheetView topLeftCell="A194" workbookViewId="0">
      <selection activeCell="A204" sqref="A204:XFD248"/>
    </sheetView>
  </sheetViews>
  <sheetFormatPr baseColWidth="10" defaultColWidth="11.41796875" defaultRowHeight="15.3" x14ac:dyDescent="0.55000000000000004"/>
  <cols>
    <col min="1" max="1" width="10.15625" style="32" bestFit="1" customWidth="1"/>
    <col min="2" max="2" width="50.26171875" style="32" customWidth="1"/>
    <col min="3" max="3" width="16.83984375" style="20" bestFit="1" customWidth="1"/>
    <col min="4" max="4" width="19.68359375" style="5" bestFit="1" customWidth="1"/>
    <col min="5" max="5" width="15.578125" style="20" bestFit="1" customWidth="1"/>
    <col min="6" max="6" width="16.83984375" style="20" bestFit="1" customWidth="1"/>
    <col min="7" max="7" width="16.83984375" style="32" bestFit="1" customWidth="1"/>
    <col min="8" max="8" width="14.41796875" style="3" bestFit="1" customWidth="1"/>
    <col min="9" max="9" width="12.68359375" style="3" bestFit="1" customWidth="1"/>
    <col min="10" max="16384" width="11.41796875" style="3"/>
  </cols>
  <sheetData>
    <row r="2" spans="1:8" x14ac:dyDescent="0.55000000000000004">
      <c r="B2" s="65" t="s">
        <v>224</v>
      </c>
      <c r="C2" s="65"/>
    </row>
    <row r="3" spans="1:8" x14ac:dyDescent="0.55000000000000004">
      <c r="B3" s="65" t="s">
        <v>92</v>
      </c>
      <c r="C3" s="65"/>
    </row>
    <row r="4" spans="1:8" x14ac:dyDescent="0.55000000000000004">
      <c r="B4" s="6"/>
      <c r="C4" s="7"/>
    </row>
    <row r="5" spans="1:8" x14ac:dyDescent="0.55000000000000004">
      <c r="B5" s="6" t="s">
        <v>251</v>
      </c>
      <c r="C5" s="7"/>
      <c r="F5" s="31" t="s">
        <v>270</v>
      </c>
    </row>
    <row r="6" spans="1:8" ht="15" customHeight="1" x14ac:dyDescent="0.55000000000000004">
      <c r="B6" s="4"/>
    </row>
    <row r="7" spans="1:8" x14ac:dyDescent="0.55000000000000004">
      <c r="B7" s="6"/>
      <c r="C7" s="20" t="s">
        <v>250</v>
      </c>
      <c r="D7" s="17" t="s">
        <v>244</v>
      </c>
      <c r="E7" s="21" t="s">
        <v>245</v>
      </c>
      <c r="F7" s="32"/>
      <c r="G7" s="20"/>
    </row>
    <row r="8" spans="1:8" x14ac:dyDescent="0.55000000000000004">
      <c r="B8" s="6"/>
      <c r="D8" s="18" t="s">
        <v>246</v>
      </c>
      <c r="E8" s="22" t="s">
        <v>247</v>
      </c>
      <c r="F8" s="33" t="s">
        <v>248</v>
      </c>
      <c r="G8" s="33" t="s">
        <v>249</v>
      </c>
    </row>
    <row r="9" spans="1:8" x14ac:dyDescent="0.55000000000000004">
      <c r="A9" s="40" t="s">
        <v>2</v>
      </c>
      <c r="B9" s="41" t="s">
        <v>3</v>
      </c>
      <c r="C9" s="24">
        <f>+C11+C51+C67</f>
        <v>196879494.89000002</v>
      </c>
      <c r="D9" s="24">
        <f t="shared" ref="D9" si="0">+D11+D51</f>
        <v>0</v>
      </c>
      <c r="E9" s="24">
        <f>+E11+E51</f>
        <v>13992795.6</v>
      </c>
      <c r="F9" s="24">
        <f t="shared" ref="F9:G9" si="1">+F11+F51</f>
        <v>13992795.6</v>
      </c>
      <c r="G9" s="24">
        <f t="shared" si="1"/>
        <v>153788090.32999998</v>
      </c>
    </row>
    <row r="10" spans="1:8" x14ac:dyDescent="0.55000000000000004">
      <c r="A10" s="39"/>
      <c r="B10" s="39"/>
      <c r="C10" s="30"/>
    </row>
    <row r="11" spans="1:8" x14ac:dyDescent="0.55000000000000004">
      <c r="A11" s="40" t="s">
        <v>4</v>
      </c>
      <c r="B11" s="41" t="s">
        <v>5</v>
      </c>
      <c r="C11" s="24">
        <f t="shared" ref="C11:D11" si="2">+C12</f>
        <v>11456000.460000001</v>
      </c>
      <c r="D11" s="24">
        <f t="shared" si="2"/>
        <v>0</v>
      </c>
      <c r="E11" s="24">
        <f>+E12</f>
        <v>609523.09000000008</v>
      </c>
      <c r="F11" s="24">
        <f t="shared" ref="F11:G11" si="3">+F12</f>
        <v>609523.09000000008</v>
      </c>
      <c r="G11" s="24">
        <f t="shared" si="3"/>
        <v>10846477.370000001</v>
      </c>
    </row>
    <row r="12" spans="1:8" x14ac:dyDescent="0.55000000000000004">
      <c r="A12" s="42" t="s">
        <v>6</v>
      </c>
      <c r="B12" s="35" t="s">
        <v>7</v>
      </c>
      <c r="C12" s="24">
        <f t="shared" ref="C12:D12" si="4">+C13+C27+C33+C42+C46</f>
        <v>11456000.460000001</v>
      </c>
      <c r="D12" s="24">
        <f t="shared" si="4"/>
        <v>0</v>
      </c>
      <c r="E12" s="24">
        <f t="shared" ref="E12" si="5">+E13+E27+E33+E42+E46</f>
        <v>609523.09000000008</v>
      </c>
      <c r="F12" s="24">
        <f t="shared" ref="F12:G12" si="6">+F13+F27+F33+F42+F46</f>
        <v>609523.09000000008</v>
      </c>
      <c r="G12" s="24">
        <f t="shared" si="6"/>
        <v>10846477.370000001</v>
      </c>
      <c r="H12" s="11"/>
    </row>
    <row r="13" spans="1:8" x14ac:dyDescent="0.55000000000000004">
      <c r="A13" s="42" t="s">
        <v>8</v>
      </c>
      <c r="B13" s="35" t="s">
        <v>9</v>
      </c>
      <c r="C13" s="24">
        <f t="shared" ref="C13:D13" si="7">SUM(C14:C25)</f>
        <v>2211593.9699999997</v>
      </c>
      <c r="D13" s="24">
        <f t="shared" si="7"/>
        <v>0</v>
      </c>
      <c r="E13" s="24">
        <f t="shared" ref="E13" si="8">SUM(E14:E25)</f>
        <v>316124.52</v>
      </c>
      <c r="F13" s="24">
        <f t="shared" ref="F13:G13" si="9">SUM(F14:F25)</f>
        <v>316124.52</v>
      </c>
      <c r="G13" s="24">
        <f t="shared" si="9"/>
        <v>1895469.4499999997</v>
      </c>
    </row>
    <row r="14" spans="1:8" x14ac:dyDescent="0.55000000000000004">
      <c r="A14" s="43" t="s">
        <v>10</v>
      </c>
      <c r="B14" s="38" t="s">
        <v>11</v>
      </c>
      <c r="C14" s="55">
        <v>1720120.43</v>
      </c>
      <c r="E14" s="20">
        <v>124819.52</v>
      </c>
      <c r="F14" s="20">
        <f t="shared" ref="F14:F25" si="10">+E14+D14</f>
        <v>124819.52</v>
      </c>
      <c r="G14" s="36">
        <f t="shared" ref="G14:G25" si="11">+C14-F14</f>
        <v>1595300.91</v>
      </c>
    </row>
    <row r="15" spans="1:8" x14ac:dyDescent="0.55000000000000004">
      <c r="A15" s="43" t="s">
        <v>12</v>
      </c>
      <c r="B15" s="38" t="s">
        <v>13</v>
      </c>
      <c r="C15" s="20">
        <v>4167.43</v>
      </c>
      <c r="F15" s="20">
        <f t="shared" si="10"/>
        <v>0</v>
      </c>
      <c r="G15" s="36">
        <f t="shared" si="11"/>
        <v>4167.43</v>
      </c>
    </row>
    <row r="16" spans="1:8" x14ac:dyDescent="0.55000000000000004">
      <c r="A16" s="43" t="s">
        <v>14</v>
      </c>
      <c r="B16" s="38" t="s">
        <v>15</v>
      </c>
      <c r="F16" s="20">
        <f t="shared" si="10"/>
        <v>0</v>
      </c>
      <c r="G16" s="36">
        <f t="shared" si="11"/>
        <v>0</v>
      </c>
    </row>
    <row r="17" spans="1:7" x14ac:dyDescent="0.55000000000000004">
      <c r="A17" s="43" t="s">
        <v>16</v>
      </c>
      <c r="B17" s="38" t="s">
        <v>17</v>
      </c>
      <c r="F17" s="20">
        <f t="shared" si="10"/>
        <v>0</v>
      </c>
      <c r="G17" s="36">
        <f t="shared" si="11"/>
        <v>0</v>
      </c>
    </row>
    <row r="18" spans="1:7" x14ac:dyDescent="0.55000000000000004">
      <c r="A18" s="43" t="s">
        <v>18</v>
      </c>
      <c r="B18" s="38" t="s">
        <v>19</v>
      </c>
      <c r="C18" s="20">
        <v>125896.46</v>
      </c>
      <c r="E18" s="20">
        <v>17330</v>
      </c>
      <c r="F18" s="20">
        <f t="shared" si="10"/>
        <v>17330</v>
      </c>
      <c r="G18" s="36">
        <f t="shared" si="11"/>
        <v>108566.46</v>
      </c>
    </row>
    <row r="19" spans="1:7" x14ac:dyDescent="0.55000000000000004">
      <c r="A19" s="43" t="s">
        <v>20</v>
      </c>
      <c r="B19" s="38" t="s">
        <v>21</v>
      </c>
      <c r="C19" s="20">
        <v>29071.71</v>
      </c>
      <c r="E19" s="20">
        <v>720</v>
      </c>
      <c r="F19" s="20">
        <f t="shared" si="10"/>
        <v>720</v>
      </c>
      <c r="G19" s="36">
        <f t="shared" si="11"/>
        <v>28351.71</v>
      </c>
    </row>
    <row r="20" spans="1:7" x14ac:dyDescent="0.55000000000000004">
      <c r="A20" s="43" t="s">
        <v>22</v>
      </c>
      <c r="B20" s="38" t="s">
        <v>23</v>
      </c>
      <c r="F20" s="20">
        <f t="shared" si="10"/>
        <v>0</v>
      </c>
      <c r="G20" s="36">
        <f t="shared" si="11"/>
        <v>0</v>
      </c>
    </row>
    <row r="21" spans="1:7" x14ac:dyDescent="0.55000000000000004">
      <c r="A21" s="43" t="s">
        <v>24</v>
      </c>
      <c r="B21" s="38" t="s">
        <v>25</v>
      </c>
      <c r="F21" s="20">
        <f t="shared" si="10"/>
        <v>0</v>
      </c>
      <c r="G21" s="36">
        <f t="shared" si="11"/>
        <v>0</v>
      </c>
    </row>
    <row r="22" spans="1:7" x14ac:dyDescent="0.55000000000000004">
      <c r="A22" s="43" t="s">
        <v>26</v>
      </c>
      <c r="B22" s="38" t="s">
        <v>27</v>
      </c>
      <c r="C22" s="20">
        <v>87025.71</v>
      </c>
      <c r="E22" s="20">
        <v>2900</v>
      </c>
      <c r="F22" s="20">
        <f t="shared" si="10"/>
        <v>2900</v>
      </c>
      <c r="G22" s="36">
        <f t="shared" si="11"/>
        <v>84125.71</v>
      </c>
    </row>
    <row r="23" spans="1:7" x14ac:dyDescent="0.55000000000000004">
      <c r="A23" s="43" t="s">
        <v>28</v>
      </c>
      <c r="B23" s="38" t="s">
        <v>29</v>
      </c>
      <c r="F23" s="20">
        <f t="shared" si="10"/>
        <v>0</v>
      </c>
      <c r="G23" s="36">
        <f t="shared" si="11"/>
        <v>0</v>
      </c>
    </row>
    <row r="24" spans="1:7" x14ac:dyDescent="0.55000000000000004">
      <c r="A24" s="43" t="s">
        <v>227</v>
      </c>
      <c r="B24" s="32" t="s">
        <v>232</v>
      </c>
      <c r="C24" s="20">
        <v>29060.57</v>
      </c>
      <c r="F24" s="20">
        <f t="shared" si="10"/>
        <v>0</v>
      </c>
      <c r="G24" s="36">
        <f t="shared" si="11"/>
        <v>29060.57</v>
      </c>
    </row>
    <row r="25" spans="1:7" x14ac:dyDescent="0.55000000000000004">
      <c r="A25" s="43" t="s">
        <v>243</v>
      </c>
      <c r="B25" s="38" t="s">
        <v>223</v>
      </c>
      <c r="C25" s="20">
        <v>216251.66</v>
      </c>
      <c r="E25" s="20">
        <v>170355</v>
      </c>
      <c r="F25" s="20">
        <f t="shared" si="10"/>
        <v>170355</v>
      </c>
      <c r="G25" s="36">
        <f t="shared" si="11"/>
        <v>45896.66</v>
      </c>
    </row>
    <row r="26" spans="1:7" x14ac:dyDescent="0.55000000000000004">
      <c r="A26" s="38"/>
      <c r="B26" s="38"/>
      <c r="G26" s="37"/>
    </row>
    <row r="27" spans="1:7" x14ac:dyDescent="0.55000000000000004">
      <c r="A27" s="42" t="s">
        <v>30</v>
      </c>
      <c r="B27" s="35" t="s">
        <v>31</v>
      </c>
      <c r="C27" s="23">
        <f>SUM(C28:C30)</f>
        <v>3217332.59</v>
      </c>
      <c r="D27" s="8">
        <f t="shared" ref="D27:G27" si="12">SUM(D28:D30)</f>
        <v>0</v>
      </c>
      <c r="E27" s="23">
        <f t="shared" si="12"/>
        <v>259998.57</v>
      </c>
      <c r="F27" s="23">
        <f t="shared" si="12"/>
        <v>259998.57</v>
      </c>
      <c r="G27" s="23">
        <f t="shared" si="12"/>
        <v>2957334.02</v>
      </c>
    </row>
    <row r="28" spans="1:7" x14ac:dyDescent="0.55000000000000004">
      <c r="A28" s="43" t="s">
        <v>32</v>
      </c>
      <c r="B28" s="38" t="s">
        <v>33</v>
      </c>
      <c r="C28" s="20">
        <v>3217332.59</v>
      </c>
      <c r="E28" s="20">
        <v>259998.57</v>
      </c>
      <c r="F28" s="20">
        <f>+E28+D28</f>
        <v>259998.57</v>
      </c>
      <c r="G28" s="36">
        <f>+C28-F28</f>
        <v>2957334.02</v>
      </c>
    </row>
    <row r="29" spans="1:7" x14ac:dyDescent="0.55000000000000004">
      <c r="A29" s="43" t="s">
        <v>34</v>
      </c>
      <c r="F29" s="20">
        <f>+E29+D29</f>
        <v>0</v>
      </c>
      <c r="G29" s="36">
        <f>+C29-F29</f>
        <v>0</v>
      </c>
    </row>
    <row r="30" spans="1:7" x14ac:dyDescent="0.55000000000000004">
      <c r="A30" s="43" t="s">
        <v>35</v>
      </c>
      <c r="F30" s="20">
        <f>+E30+D30</f>
        <v>0</v>
      </c>
      <c r="G30" s="36">
        <f>+C30-F30</f>
        <v>0</v>
      </c>
    </row>
    <row r="31" spans="1:7" x14ac:dyDescent="0.55000000000000004">
      <c r="A31" s="43"/>
      <c r="B31" s="38"/>
      <c r="G31" s="37"/>
    </row>
    <row r="32" spans="1:7" x14ac:dyDescent="0.55000000000000004">
      <c r="A32" s="43"/>
      <c r="B32" s="38"/>
      <c r="G32" s="37"/>
    </row>
    <row r="33" spans="1:7" x14ac:dyDescent="0.55000000000000004">
      <c r="A33" s="42" t="s">
        <v>36</v>
      </c>
      <c r="B33" s="35" t="s">
        <v>37</v>
      </c>
      <c r="C33" s="23">
        <f>SUM(C34:C39)</f>
        <v>126828</v>
      </c>
      <c r="D33" s="8">
        <f t="shared" ref="D33:G33" si="13">SUM(D34:D39)</f>
        <v>0</v>
      </c>
      <c r="E33" s="23">
        <f t="shared" si="13"/>
        <v>33400</v>
      </c>
      <c r="F33" s="23">
        <f t="shared" si="13"/>
        <v>33400</v>
      </c>
      <c r="G33" s="23">
        <f t="shared" si="13"/>
        <v>93428</v>
      </c>
    </row>
    <row r="34" spans="1:7" x14ac:dyDescent="0.55000000000000004">
      <c r="A34" s="43" t="s">
        <v>38</v>
      </c>
      <c r="B34" s="38" t="s">
        <v>39</v>
      </c>
      <c r="F34" s="20">
        <f t="shared" ref="F34:F39" si="14">+E34+D34</f>
        <v>0</v>
      </c>
      <c r="G34" s="36">
        <f t="shared" ref="G34:G39" si="15">+C34-F34</f>
        <v>0</v>
      </c>
    </row>
    <row r="35" spans="1:7" x14ac:dyDescent="0.55000000000000004">
      <c r="A35" s="43" t="s">
        <v>40</v>
      </c>
      <c r="B35" s="32" t="s">
        <v>41</v>
      </c>
      <c r="F35" s="20">
        <f t="shared" si="14"/>
        <v>0</v>
      </c>
      <c r="G35" s="36">
        <f t="shared" si="15"/>
        <v>0</v>
      </c>
    </row>
    <row r="36" spans="1:7" x14ac:dyDescent="0.55000000000000004">
      <c r="A36" s="43" t="s">
        <v>42</v>
      </c>
      <c r="B36" s="32" t="s">
        <v>43</v>
      </c>
      <c r="F36" s="20">
        <f t="shared" si="14"/>
        <v>0</v>
      </c>
      <c r="G36" s="36">
        <f t="shared" si="15"/>
        <v>0</v>
      </c>
    </row>
    <row r="37" spans="1:7" x14ac:dyDescent="0.55000000000000004">
      <c r="A37" s="43" t="s">
        <v>44</v>
      </c>
      <c r="B37" s="32" t="s">
        <v>45</v>
      </c>
      <c r="F37" s="20">
        <f t="shared" si="14"/>
        <v>0</v>
      </c>
      <c r="G37" s="36">
        <f t="shared" si="15"/>
        <v>0</v>
      </c>
    </row>
    <row r="38" spans="1:7" x14ac:dyDescent="0.55000000000000004">
      <c r="A38" s="43" t="s">
        <v>46</v>
      </c>
      <c r="B38" s="32" t="s">
        <v>47</v>
      </c>
      <c r="F38" s="20">
        <f t="shared" si="14"/>
        <v>0</v>
      </c>
      <c r="G38" s="36">
        <f t="shared" si="15"/>
        <v>0</v>
      </c>
    </row>
    <row r="39" spans="1:7" x14ac:dyDescent="0.55000000000000004">
      <c r="A39" s="43" t="s">
        <v>225</v>
      </c>
      <c r="B39" s="38" t="s">
        <v>226</v>
      </c>
      <c r="C39" s="20">
        <v>126828</v>
      </c>
      <c r="E39" s="20">
        <v>33400</v>
      </c>
      <c r="F39" s="20">
        <f t="shared" si="14"/>
        <v>33400</v>
      </c>
      <c r="G39" s="36">
        <f t="shared" si="15"/>
        <v>93428</v>
      </c>
    </row>
    <row r="40" spans="1:7" x14ac:dyDescent="0.55000000000000004">
      <c r="A40" s="43"/>
      <c r="B40" s="38"/>
    </row>
    <row r="41" spans="1:7" x14ac:dyDescent="0.55000000000000004">
      <c r="A41" s="43"/>
      <c r="B41" s="38"/>
    </row>
    <row r="42" spans="1:7" x14ac:dyDescent="0.55000000000000004">
      <c r="A42" s="42" t="s">
        <v>48</v>
      </c>
      <c r="B42" s="35" t="s">
        <v>49</v>
      </c>
      <c r="C42" s="25">
        <f>SUM(C43:C44)</f>
        <v>5414385.1500000004</v>
      </c>
      <c r="D42" s="25">
        <f t="shared" ref="D42:G42" si="16">SUM(D43:D44)</f>
        <v>0</v>
      </c>
      <c r="E42" s="25">
        <f t="shared" si="16"/>
        <v>0</v>
      </c>
      <c r="F42" s="25">
        <f t="shared" si="16"/>
        <v>0</v>
      </c>
      <c r="G42" s="25">
        <f t="shared" si="16"/>
        <v>5414385.1500000004</v>
      </c>
    </row>
    <row r="43" spans="1:7" x14ac:dyDescent="0.55000000000000004">
      <c r="A43" s="43" t="s">
        <v>50</v>
      </c>
      <c r="B43" s="44" t="s">
        <v>51</v>
      </c>
      <c r="C43" s="20">
        <v>5414385.1500000004</v>
      </c>
      <c r="F43" s="20">
        <f>+E43+D43</f>
        <v>0</v>
      </c>
      <c r="G43" s="36">
        <f>+C43-F43</f>
        <v>5414385.1500000004</v>
      </c>
    </row>
    <row r="44" spans="1:7" x14ac:dyDescent="0.55000000000000004">
      <c r="A44" s="43" t="s">
        <v>262</v>
      </c>
      <c r="B44" s="44" t="s">
        <v>269</v>
      </c>
      <c r="F44" s="20">
        <f>+E44+D44</f>
        <v>0</v>
      </c>
      <c r="G44" s="36">
        <f>+C44-F44</f>
        <v>0</v>
      </c>
    </row>
    <row r="45" spans="1:7" x14ac:dyDescent="0.55000000000000004">
      <c r="A45" s="43"/>
      <c r="B45" s="38"/>
    </row>
    <row r="46" spans="1:7" s="14" customFormat="1" x14ac:dyDescent="0.55000000000000004">
      <c r="A46" s="42" t="s">
        <v>52</v>
      </c>
      <c r="B46" s="45" t="s">
        <v>53</v>
      </c>
      <c r="C46" s="26">
        <f>+C47</f>
        <v>485860.75</v>
      </c>
      <c r="D46" s="13">
        <f t="shared" ref="D46:G46" si="17">+D47</f>
        <v>0</v>
      </c>
      <c r="E46" s="26">
        <f t="shared" si="17"/>
        <v>0</v>
      </c>
      <c r="F46" s="26">
        <f t="shared" si="17"/>
        <v>0</v>
      </c>
      <c r="G46" s="26">
        <f t="shared" si="17"/>
        <v>485860.75</v>
      </c>
    </row>
    <row r="47" spans="1:7" x14ac:dyDescent="0.55000000000000004">
      <c r="A47" s="46" t="s">
        <v>54</v>
      </c>
      <c r="B47" s="38" t="s">
        <v>55</v>
      </c>
      <c r="C47" s="20">
        <v>485860.75</v>
      </c>
      <c r="F47" s="20">
        <f>+E47+D47</f>
        <v>0</v>
      </c>
      <c r="G47" s="36">
        <f>+C47-F47</f>
        <v>485860.75</v>
      </c>
    </row>
    <row r="48" spans="1:7" x14ac:dyDescent="0.55000000000000004">
      <c r="A48" s="43"/>
      <c r="B48" s="38"/>
    </row>
    <row r="49" spans="1:8" x14ac:dyDescent="0.55000000000000004">
      <c r="A49" s="43"/>
      <c r="B49" s="38"/>
    </row>
    <row r="50" spans="1:8" x14ac:dyDescent="0.55000000000000004">
      <c r="A50" s="43"/>
      <c r="B50" s="38"/>
    </row>
    <row r="51" spans="1:8" x14ac:dyDescent="0.55000000000000004">
      <c r="A51" s="42" t="s">
        <v>56</v>
      </c>
      <c r="B51" s="35" t="s">
        <v>57</v>
      </c>
      <c r="C51" s="23">
        <f>+C52</f>
        <v>156324885.47</v>
      </c>
      <c r="D51" s="8">
        <f t="shared" ref="D51:G51" si="18">+D52</f>
        <v>0</v>
      </c>
      <c r="E51" s="23">
        <f t="shared" si="18"/>
        <v>13383272.51</v>
      </c>
      <c r="F51" s="23">
        <f t="shared" si="18"/>
        <v>13383272.51</v>
      </c>
      <c r="G51" s="23">
        <f t="shared" si="18"/>
        <v>142941612.95999998</v>
      </c>
      <c r="H51" s="11"/>
    </row>
    <row r="52" spans="1:8" x14ac:dyDescent="0.55000000000000004">
      <c r="A52" s="47" t="s">
        <v>58</v>
      </c>
      <c r="B52" s="39" t="s">
        <v>59</v>
      </c>
      <c r="C52" s="23">
        <f>SUM(C53:C64)</f>
        <v>156324885.47</v>
      </c>
      <c r="D52" s="8">
        <f>SUM(D53:D64)</f>
        <v>0</v>
      </c>
      <c r="E52" s="23">
        <f>SUM(E53:E64)</f>
        <v>13383272.51</v>
      </c>
      <c r="F52" s="23">
        <f t="shared" ref="F52:G52" si="19">SUM(F53:F64)</f>
        <v>13383272.51</v>
      </c>
      <c r="G52" s="23">
        <f t="shared" si="19"/>
        <v>142941612.95999998</v>
      </c>
    </row>
    <row r="53" spans="1:8" x14ac:dyDescent="0.55000000000000004">
      <c r="A53" s="43" t="s">
        <v>60</v>
      </c>
      <c r="B53" s="38" t="s">
        <v>61</v>
      </c>
      <c r="C53" s="20">
        <v>152472389.00999999</v>
      </c>
      <c r="E53" s="20">
        <f>+'[1]Pagos a Municipios y Comisi...'!$W$16</f>
        <v>13232289</v>
      </c>
      <c r="F53" s="20">
        <f t="shared" ref="F53:F64" si="20">+E53+D53</f>
        <v>13232289</v>
      </c>
      <c r="G53" s="36">
        <f t="shared" ref="G53:G64" si="21">+C53-F53</f>
        <v>139240100.00999999</v>
      </c>
    </row>
    <row r="54" spans="1:8" x14ac:dyDescent="0.55000000000000004">
      <c r="A54" s="43" t="s">
        <v>62</v>
      </c>
      <c r="B54" s="38" t="s">
        <v>63</v>
      </c>
      <c r="F54" s="20">
        <f t="shared" si="20"/>
        <v>0</v>
      </c>
      <c r="G54" s="36">
        <f t="shared" si="21"/>
        <v>0</v>
      </c>
    </row>
    <row r="55" spans="1:8" x14ac:dyDescent="0.55000000000000004">
      <c r="A55" s="43" t="s">
        <v>64</v>
      </c>
      <c r="B55" s="38" t="s">
        <v>65</v>
      </c>
      <c r="F55" s="20">
        <f t="shared" si="20"/>
        <v>0</v>
      </c>
      <c r="G55" s="36">
        <f t="shared" si="21"/>
        <v>0</v>
      </c>
    </row>
    <row r="56" spans="1:8" x14ac:dyDescent="0.55000000000000004">
      <c r="A56" s="43" t="s">
        <v>66</v>
      </c>
      <c r="B56" s="38" t="s">
        <v>67</v>
      </c>
      <c r="C56" s="20">
        <v>872040</v>
      </c>
      <c r="F56" s="20">
        <f t="shared" si="20"/>
        <v>0</v>
      </c>
      <c r="G56" s="36">
        <f t="shared" si="21"/>
        <v>872040</v>
      </c>
    </row>
    <row r="57" spans="1:8" x14ac:dyDescent="0.55000000000000004">
      <c r="A57" s="43" t="s">
        <v>68</v>
      </c>
      <c r="B57" s="38" t="s">
        <v>69</v>
      </c>
      <c r="C57" s="20">
        <v>414735</v>
      </c>
      <c r="D57" s="15"/>
      <c r="E57" s="27"/>
      <c r="F57" s="20">
        <f t="shared" si="20"/>
        <v>0</v>
      </c>
      <c r="G57" s="36">
        <f t="shared" si="21"/>
        <v>414735</v>
      </c>
    </row>
    <row r="58" spans="1:8" x14ac:dyDescent="0.55000000000000004">
      <c r="A58" s="43" t="s">
        <v>70</v>
      </c>
      <c r="B58" s="38" t="s">
        <v>71</v>
      </c>
      <c r="C58" s="20">
        <v>757099.43</v>
      </c>
      <c r="E58" s="20">
        <v>41928.019999999997</v>
      </c>
      <c r="F58" s="20">
        <f t="shared" si="20"/>
        <v>41928.019999999997</v>
      </c>
      <c r="G58" s="36">
        <f t="shared" si="21"/>
        <v>715171.41</v>
      </c>
    </row>
    <row r="59" spans="1:8" x14ac:dyDescent="0.55000000000000004">
      <c r="A59" s="43" t="s">
        <v>72</v>
      </c>
      <c r="B59" s="38" t="s">
        <v>231</v>
      </c>
      <c r="C59" s="20">
        <v>1152622.03</v>
      </c>
      <c r="E59" s="20">
        <v>79055.490000000005</v>
      </c>
      <c r="F59" s="20">
        <f t="shared" si="20"/>
        <v>79055.490000000005</v>
      </c>
      <c r="G59" s="36">
        <f t="shared" si="21"/>
        <v>1073566.54</v>
      </c>
    </row>
    <row r="60" spans="1:8" x14ac:dyDescent="0.55000000000000004">
      <c r="A60" s="43" t="s">
        <v>73</v>
      </c>
      <c r="B60" s="38" t="s">
        <v>74</v>
      </c>
      <c r="C60" s="20">
        <v>630000</v>
      </c>
      <c r="F60" s="20">
        <f t="shared" si="20"/>
        <v>0</v>
      </c>
      <c r="G60" s="36">
        <f t="shared" si="21"/>
        <v>630000</v>
      </c>
    </row>
    <row r="61" spans="1:8" x14ac:dyDescent="0.55000000000000004">
      <c r="A61" s="43" t="s">
        <v>75</v>
      </c>
      <c r="B61" s="38" t="s">
        <v>233</v>
      </c>
      <c r="C61" s="20">
        <v>26000</v>
      </c>
      <c r="F61" s="20">
        <f t="shared" si="20"/>
        <v>0</v>
      </c>
      <c r="G61" s="36">
        <f t="shared" si="21"/>
        <v>26000</v>
      </c>
    </row>
    <row r="62" spans="1:8" x14ac:dyDescent="0.55000000000000004">
      <c r="A62" s="43" t="s">
        <v>241</v>
      </c>
      <c r="B62" s="32" t="s">
        <v>242</v>
      </c>
      <c r="F62" s="20">
        <f t="shared" si="20"/>
        <v>0</v>
      </c>
      <c r="G62" s="36">
        <f t="shared" si="21"/>
        <v>0</v>
      </c>
    </row>
    <row r="63" spans="1:8" x14ac:dyDescent="0.55000000000000004">
      <c r="A63" s="43" t="s">
        <v>254</v>
      </c>
      <c r="B63" s="38" t="s">
        <v>255</v>
      </c>
      <c r="F63" s="20">
        <f t="shared" si="20"/>
        <v>0</v>
      </c>
      <c r="G63" s="36">
        <f t="shared" si="21"/>
        <v>0</v>
      </c>
    </row>
    <row r="64" spans="1:8" x14ac:dyDescent="0.55000000000000004">
      <c r="A64" s="43" t="s">
        <v>260</v>
      </c>
      <c r="B64" s="32" t="s">
        <v>261</v>
      </c>
      <c r="E64" s="20">
        <v>30000</v>
      </c>
      <c r="F64" s="20">
        <f t="shared" si="20"/>
        <v>30000</v>
      </c>
      <c r="G64" s="36">
        <f t="shared" si="21"/>
        <v>-30000</v>
      </c>
      <c r="H64" s="60"/>
    </row>
    <row r="65" spans="1:7" x14ac:dyDescent="0.55000000000000004">
      <c r="A65" s="43"/>
    </row>
    <row r="66" spans="1:7" x14ac:dyDescent="0.55000000000000004">
      <c r="A66" s="43"/>
      <c r="B66" s="48"/>
    </row>
    <row r="67" spans="1:7" x14ac:dyDescent="0.55000000000000004">
      <c r="A67" s="40" t="s">
        <v>76</v>
      </c>
      <c r="B67" s="41" t="s">
        <v>77</v>
      </c>
      <c r="C67" s="28">
        <f>+C68+C75</f>
        <v>29098608.960000001</v>
      </c>
      <c r="D67" s="16">
        <f t="shared" ref="D67:G67" si="22">+D68+D75</f>
        <v>0</v>
      </c>
      <c r="E67" s="28">
        <f t="shared" si="22"/>
        <v>0</v>
      </c>
      <c r="F67" s="28">
        <f t="shared" si="22"/>
        <v>0</v>
      </c>
      <c r="G67" s="28">
        <f t="shared" si="22"/>
        <v>29098608.960000001</v>
      </c>
    </row>
    <row r="68" spans="1:7" x14ac:dyDescent="0.55000000000000004">
      <c r="A68" s="42" t="s">
        <v>78</v>
      </c>
      <c r="B68" s="35" t="s">
        <v>79</v>
      </c>
      <c r="C68" s="25">
        <f>+C69</f>
        <v>0</v>
      </c>
      <c r="D68" s="12">
        <f t="shared" ref="D68:G68" si="23">+D69</f>
        <v>0</v>
      </c>
      <c r="E68" s="25">
        <f t="shared" si="23"/>
        <v>0</v>
      </c>
      <c r="F68" s="25">
        <f t="shared" si="23"/>
        <v>0</v>
      </c>
      <c r="G68" s="25">
        <f t="shared" si="23"/>
        <v>0</v>
      </c>
    </row>
    <row r="69" spans="1:7" x14ac:dyDescent="0.55000000000000004">
      <c r="A69" s="42" t="s">
        <v>80</v>
      </c>
      <c r="B69" s="35" t="s">
        <v>81</v>
      </c>
      <c r="C69" s="25">
        <f>SUM(C70:C73)</f>
        <v>0</v>
      </c>
      <c r="D69" s="12">
        <f t="shared" ref="D69:G69" si="24">SUM(D70:D73)</f>
        <v>0</v>
      </c>
      <c r="E69" s="25">
        <f t="shared" si="24"/>
        <v>0</v>
      </c>
      <c r="F69" s="25">
        <f t="shared" si="24"/>
        <v>0</v>
      </c>
      <c r="G69" s="25">
        <f t="shared" si="24"/>
        <v>0</v>
      </c>
    </row>
    <row r="70" spans="1:7" x14ac:dyDescent="0.55000000000000004">
      <c r="A70" s="43" t="s">
        <v>82</v>
      </c>
      <c r="B70" s="32" t="s">
        <v>83</v>
      </c>
      <c r="F70" s="20">
        <f>+E70+D70</f>
        <v>0</v>
      </c>
      <c r="G70" s="36">
        <f>+C70-F70</f>
        <v>0</v>
      </c>
    </row>
    <row r="71" spans="1:7" x14ac:dyDescent="0.55000000000000004">
      <c r="A71" s="43" t="s">
        <v>84</v>
      </c>
      <c r="B71" s="32" t="s">
        <v>85</v>
      </c>
      <c r="F71" s="20">
        <f>+E71+D71</f>
        <v>0</v>
      </c>
      <c r="G71" s="36">
        <f>+C71-F71</f>
        <v>0</v>
      </c>
    </row>
    <row r="72" spans="1:7" x14ac:dyDescent="0.55000000000000004">
      <c r="A72" s="43"/>
      <c r="B72" s="48"/>
    </row>
    <row r="73" spans="1:7" x14ac:dyDescent="0.55000000000000004">
      <c r="A73" s="43"/>
      <c r="B73" s="48"/>
    </row>
    <row r="74" spans="1:7" x14ac:dyDescent="0.55000000000000004">
      <c r="A74" s="43"/>
      <c r="B74" s="48"/>
    </row>
    <row r="75" spans="1:7" x14ac:dyDescent="0.55000000000000004">
      <c r="A75" s="42" t="s">
        <v>86</v>
      </c>
      <c r="B75" s="35" t="s">
        <v>87</v>
      </c>
      <c r="C75" s="25">
        <f>+C76</f>
        <v>29098608.960000001</v>
      </c>
      <c r="D75" s="12">
        <f t="shared" ref="D75:G75" si="25">+D76</f>
        <v>0</v>
      </c>
      <c r="E75" s="25">
        <f t="shared" si="25"/>
        <v>0</v>
      </c>
      <c r="F75" s="25">
        <f t="shared" si="25"/>
        <v>0</v>
      </c>
      <c r="G75" s="25">
        <f t="shared" si="25"/>
        <v>29098608.960000001</v>
      </c>
    </row>
    <row r="76" spans="1:7" x14ac:dyDescent="0.55000000000000004">
      <c r="A76" s="42" t="s">
        <v>88</v>
      </c>
      <c r="B76" s="35" t="s">
        <v>87</v>
      </c>
      <c r="C76" s="25">
        <f>SUM(C77:C79)</f>
        <v>29098608.960000001</v>
      </c>
      <c r="D76" s="12">
        <f t="shared" ref="D76:G76" si="26">SUM(D77:D79)</f>
        <v>0</v>
      </c>
      <c r="E76" s="25">
        <f t="shared" si="26"/>
        <v>0</v>
      </c>
      <c r="F76" s="25">
        <f t="shared" si="26"/>
        <v>0</v>
      </c>
      <c r="G76" s="25">
        <f t="shared" si="26"/>
        <v>29098608.960000001</v>
      </c>
    </row>
    <row r="77" spans="1:7" x14ac:dyDescent="0.55000000000000004">
      <c r="A77" s="43" t="s">
        <v>89</v>
      </c>
      <c r="B77" s="32" t="s">
        <v>235</v>
      </c>
      <c r="C77" s="7">
        <v>2700000</v>
      </c>
      <c r="F77" s="20">
        <f>+E77+D77</f>
        <v>0</v>
      </c>
      <c r="G77" s="36">
        <f>+C77-F77</f>
        <v>2700000</v>
      </c>
    </row>
    <row r="78" spans="1:7" x14ac:dyDescent="0.55000000000000004">
      <c r="A78" s="43" t="s">
        <v>90</v>
      </c>
      <c r="B78" s="49" t="s">
        <v>237</v>
      </c>
      <c r="C78" s="20">
        <v>17800000</v>
      </c>
      <c r="F78" s="20">
        <f>+E78+D78</f>
        <v>0</v>
      </c>
      <c r="G78" s="36">
        <f>+C78-F78</f>
        <v>17800000</v>
      </c>
    </row>
    <row r="79" spans="1:7" x14ac:dyDescent="0.55000000000000004">
      <c r="A79" s="43" t="s">
        <v>91</v>
      </c>
      <c r="B79" s="38" t="s">
        <v>236</v>
      </c>
      <c r="C79" s="20">
        <v>8598608.9600000009</v>
      </c>
      <c r="F79" s="20">
        <f>+E79+D79</f>
        <v>0</v>
      </c>
      <c r="G79" s="36">
        <f>+C79-F79</f>
        <v>8598608.9600000009</v>
      </c>
    </row>
    <row r="80" spans="1:7" x14ac:dyDescent="0.55000000000000004">
      <c r="A80" s="43"/>
      <c r="B80" s="48"/>
    </row>
    <row r="81" spans="1:7" x14ac:dyDescent="0.55000000000000004">
      <c r="A81" s="43"/>
      <c r="B81" s="48"/>
    </row>
    <row r="82" spans="1:7" x14ac:dyDescent="0.55000000000000004">
      <c r="A82" s="43"/>
      <c r="B82" s="48"/>
    </row>
    <row r="83" spans="1:7" x14ac:dyDescent="0.55000000000000004">
      <c r="A83" s="43"/>
      <c r="B83" s="48"/>
    </row>
    <row r="84" spans="1:7" x14ac:dyDescent="0.55000000000000004">
      <c r="A84" s="43"/>
      <c r="B84" s="48"/>
    </row>
    <row r="85" spans="1:7" x14ac:dyDescent="0.55000000000000004">
      <c r="A85" s="43"/>
      <c r="B85" s="48"/>
    </row>
    <row r="86" spans="1:7" x14ac:dyDescent="0.55000000000000004">
      <c r="A86" s="43"/>
      <c r="B86" s="48"/>
    </row>
    <row r="87" spans="1:7" x14ac:dyDescent="0.55000000000000004">
      <c r="A87" s="43"/>
      <c r="B87" s="38"/>
    </row>
    <row r="88" spans="1:7" x14ac:dyDescent="0.55000000000000004">
      <c r="A88" s="43"/>
      <c r="B88" s="38"/>
    </row>
    <row r="89" spans="1:7" x14ac:dyDescent="0.55000000000000004">
      <c r="A89" s="43"/>
      <c r="B89" s="38"/>
    </row>
    <row r="90" spans="1:7" x14ac:dyDescent="0.55000000000000004">
      <c r="A90" s="43"/>
      <c r="B90" s="38"/>
    </row>
    <row r="91" spans="1:7" x14ac:dyDescent="0.55000000000000004">
      <c r="A91" s="43"/>
      <c r="B91" s="38"/>
    </row>
    <row r="92" spans="1:7" x14ac:dyDescent="0.55000000000000004">
      <c r="A92" s="43"/>
      <c r="B92" s="65" t="str">
        <f>+B2</f>
        <v>MUNICIPALIDAD DE LAS COLORADAS</v>
      </c>
      <c r="C92" s="65"/>
    </row>
    <row r="93" spans="1:7" x14ac:dyDescent="0.55000000000000004">
      <c r="A93" s="43"/>
      <c r="B93" s="65" t="s">
        <v>92</v>
      </c>
      <c r="C93" s="65"/>
    </row>
    <row r="94" spans="1:7" x14ac:dyDescent="0.55000000000000004">
      <c r="A94" s="43"/>
      <c r="B94" s="6"/>
    </row>
    <row r="95" spans="1:7" x14ac:dyDescent="0.55000000000000004">
      <c r="A95" s="43"/>
      <c r="B95" s="6" t="s">
        <v>252</v>
      </c>
      <c r="F95" s="34" t="str">
        <f>+F5</f>
        <v>ENERO DE 2021</v>
      </c>
    </row>
    <row r="96" spans="1:7" x14ac:dyDescent="0.55000000000000004">
      <c r="A96" s="43"/>
      <c r="B96" s="6"/>
      <c r="C96" s="29"/>
      <c r="D96" s="19"/>
      <c r="E96" s="29"/>
      <c r="F96" s="29"/>
      <c r="G96" s="38"/>
    </row>
    <row r="97" spans="1:7" ht="10.5" customHeight="1" x14ac:dyDescent="0.55000000000000004">
      <c r="A97" s="43"/>
      <c r="B97" s="6"/>
      <c r="C97" s="30"/>
      <c r="D97" s="9"/>
      <c r="E97" s="30"/>
      <c r="F97" s="30"/>
      <c r="G97" s="39"/>
    </row>
    <row r="98" spans="1:7" x14ac:dyDescent="0.55000000000000004">
      <c r="A98" s="40" t="s">
        <v>258</v>
      </c>
      <c r="B98" s="41" t="s">
        <v>253</v>
      </c>
      <c r="C98" s="27">
        <f>+C99+C165+C191+C197</f>
        <v>196879494.90000004</v>
      </c>
      <c r="D98" s="27">
        <f t="shared" ref="D98:G98" si="27">+D99+D165+D191+D197</f>
        <v>0</v>
      </c>
      <c r="E98" s="27">
        <f t="shared" si="27"/>
        <v>17049197.397619046</v>
      </c>
      <c r="F98" s="27">
        <f t="shared" si="27"/>
        <v>17049197.397619046</v>
      </c>
      <c r="G98" s="27">
        <f t="shared" si="27"/>
        <v>179830297.50238097</v>
      </c>
    </row>
    <row r="99" spans="1:7" x14ac:dyDescent="0.55000000000000004">
      <c r="A99" s="40" t="s">
        <v>93</v>
      </c>
      <c r="B99" s="41" t="s">
        <v>94</v>
      </c>
      <c r="C99" s="24">
        <f>+C100+C143</f>
        <v>152547123.26000002</v>
      </c>
      <c r="D99" s="10">
        <f>+D100+D143</f>
        <v>0</v>
      </c>
      <c r="E99" s="24">
        <f t="shared" ref="E99:G99" si="28">+E100+E143</f>
        <v>9988786.3976190481</v>
      </c>
      <c r="F99" s="24">
        <f t="shared" si="28"/>
        <v>9988786.3976190481</v>
      </c>
      <c r="G99" s="24">
        <f t="shared" si="28"/>
        <v>142558336.86238095</v>
      </c>
    </row>
    <row r="100" spans="1:7" x14ac:dyDescent="0.55000000000000004">
      <c r="A100" s="40" t="s">
        <v>95</v>
      </c>
      <c r="B100" s="41" t="s">
        <v>96</v>
      </c>
      <c r="C100" s="24">
        <f>+C101+C111</f>
        <v>134236828.48000002</v>
      </c>
      <c r="D100" s="10">
        <f t="shared" ref="D100:G100" si="29">+D101+D111</f>
        <v>0</v>
      </c>
      <c r="E100" s="24">
        <f t="shared" si="29"/>
        <v>9665134.5576190483</v>
      </c>
      <c r="F100" s="24">
        <f t="shared" si="29"/>
        <v>9665134.5576190483</v>
      </c>
      <c r="G100" s="24">
        <f t="shared" si="29"/>
        <v>124571693.92238095</v>
      </c>
    </row>
    <row r="101" spans="1:7" x14ac:dyDescent="0.55000000000000004">
      <c r="A101" s="40" t="s">
        <v>97</v>
      </c>
      <c r="B101" s="41" t="s">
        <v>98</v>
      </c>
      <c r="C101" s="24">
        <f>SUM(C102:C109)</f>
        <v>119956928.51000001</v>
      </c>
      <c r="D101" s="10">
        <f t="shared" ref="D101:G101" si="30">SUM(D102:D109)</f>
        <v>0</v>
      </c>
      <c r="E101" s="24">
        <f t="shared" si="30"/>
        <v>8732083.4100000001</v>
      </c>
      <c r="F101" s="24">
        <f t="shared" si="30"/>
        <v>8732083.4100000001</v>
      </c>
      <c r="G101" s="24">
        <f t="shared" si="30"/>
        <v>111224845.09999999</v>
      </c>
    </row>
    <row r="102" spans="1:7" x14ac:dyDescent="0.55000000000000004">
      <c r="A102" s="43" t="s">
        <v>99</v>
      </c>
      <c r="B102" s="38" t="s">
        <v>263</v>
      </c>
      <c r="C102" s="20">
        <f>3603976.97+27987951.58+6312942.23+2433355.84</f>
        <v>40338226.620000005</v>
      </c>
      <c r="E102" s="20">
        <v>2307828.59</v>
      </c>
      <c r="F102" s="20">
        <f t="shared" ref="F102:F108" si="31">+E102+D102</f>
        <v>2307828.59</v>
      </c>
      <c r="G102" s="36">
        <f t="shared" ref="G102:G108" si="32">+C102-F102</f>
        <v>38030398.030000001</v>
      </c>
    </row>
    <row r="103" spans="1:7" x14ac:dyDescent="0.55000000000000004">
      <c r="A103" s="43" t="s">
        <v>100</v>
      </c>
      <c r="B103" s="38" t="s">
        <v>229</v>
      </c>
      <c r="C103" s="20">
        <v>56416520.380000003</v>
      </c>
      <c r="E103" s="20">
        <v>5003632.5999999996</v>
      </c>
      <c r="F103" s="20">
        <f t="shared" si="31"/>
        <v>5003632.5999999996</v>
      </c>
      <c r="G103" s="36">
        <f t="shared" si="32"/>
        <v>51412887.780000001</v>
      </c>
    </row>
    <row r="104" spans="1:7" x14ac:dyDescent="0.55000000000000004">
      <c r="A104" s="43" t="s">
        <v>101</v>
      </c>
      <c r="B104" s="38" t="s">
        <v>264</v>
      </c>
      <c r="F104" s="20">
        <f t="shared" ref="F104:F107" si="33">+E104+D104</f>
        <v>0</v>
      </c>
      <c r="G104" s="36">
        <f t="shared" ref="G104:G107" si="34">+C104-F104</f>
        <v>0</v>
      </c>
    </row>
    <row r="105" spans="1:7" x14ac:dyDescent="0.55000000000000004">
      <c r="A105" s="43" t="s">
        <v>102</v>
      </c>
      <c r="B105" s="38" t="s">
        <v>284</v>
      </c>
      <c r="C105" s="20">
        <v>21941843.969999999</v>
      </c>
      <c r="E105" s="20">
        <v>1344176.15</v>
      </c>
      <c r="F105" s="20">
        <f t="shared" si="33"/>
        <v>1344176.15</v>
      </c>
      <c r="G105" s="36">
        <f t="shared" si="34"/>
        <v>20597667.82</v>
      </c>
    </row>
    <row r="106" spans="1:7" x14ac:dyDescent="0.55000000000000004">
      <c r="A106" s="43" t="s">
        <v>103</v>
      </c>
      <c r="B106" s="38" t="s">
        <v>265</v>
      </c>
      <c r="C106" s="20">
        <v>1260337.54</v>
      </c>
      <c r="E106" s="20">
        <v>76446.070000000007</v>
      </c>
      <c r="F106" s="20">
        <f t="shared" si="33"/>
        <v>76446.070000000007</v>
      </c>
      <c r="G106" s="36">
        <f t="shared" si="34"/>
        <v>1183891.47</v>
      </c>
    </row>
    <row r="107" spans="1:7" x14ac:dyDescent="0.55000000000000004">
      <c r="A107" s="43" t="s">
        <v>288</v>
      </c>
      <c r="B107" s="32" t="s">
        <v>289</v>
      </c>
      <c r="F107" s="20">
        <f t="shared" si="33"/>
        <v>0</v>
      </c>
      <c r="G107" s="36">
        <f t="shared" si="34"/>
        <v>0</v>
      </c>
    </row>
    <row r="108" spans="1:7" x14ac:dyDescent="0.55000000000000004">
      <c r="A108" s="43"/>
      <c r="B108" s="38"/>
      <c r="F108" s="20">
        <f t="shared" si="31"/>
        <v>0</v>
      </c>
      <c r="G108" s="36">
        <f t="shared" si="32"/>
        <v>0</v>
      </c>
    </row>
    <row r="109" spans="1:7" x14ac:dyDescent="0.55000000000000004">
      <c r="A109" s="43"/>
    </row>
    <row r="110" spans="1:7" x14ac:dyDescent="0.55000000000000004">
      <c r="A110" s="38"/>
      <c r="B110" s="38"/>
    </row>
    <row r="111" spans="1:7" x14ac:dyDescent="0.55000000000000004">
      <c r="A111" s="40" t="s">
        <v>104</v>
      </c>
      <c r="B111" s="41" t="s">
        <v>105</v>
      </c>
      <c r="C111" s="24">
        <f>SUM(C112:C137)</f>
        <v>14279899.969999999</v>
      </c>
      <c r="D111" s="10">
        <f>SUM(D112:D141)</f>
        <v>0</v>
      </c>
      <c r="E111" s="24">
        <f t="shared" ref="E111:G111" si="35">SUM(E112:E137)</f>
        <v>933051.14761904744</v>
      </c>
      <c r="F111" s="24">
        <f t="shared" si="35"/>
        <v>933051.14761904744</v>
      </c>
      <c r="G111" s="24">
        <f t="shared" si="35"/>
        <v>13346848.822380953</v>
      </c>
    </row>
    <row r="112" spans="1:7" x14ac:dyDescent="0.55000000000000004">
      <c r="A112" s="43" t="s">
        <v>106</v>
      </c>
      <c r="B112" s="38" t="s">
        <v>39</v>
      </c>
      <c r="C112" s="7"/>
      <c r="E112" s="7"/>
      <c r="F112" s="20">
        <f t="shared" ref="F112:F133" si="36">+E112+D112</f>
        <v>0</v>
      </c>
      <c r="G112" s="36">
        <f>+C112-F112</f>
        <v>0</v>
      </c>
    </row>
    <row r="113" spans="1:9" x14ac:dyDescent="0.55000000000000004">
      <c r="A113" s="43" t="s">
        <v>107</v>
      </c>
      <c r="B113" s="38" t="s">
        <v>108</v>
      </c>
      <c r="C113" s="20">
        <v>58050</v>
      </c>
      <c r="E113" s="7">
        <v>1877.77</v>
      </c>
      <c r="F113" s="20">
        <f t="shared" si="36"/>
        <v>1877.77</v>
      </c>
      <c r="G113" s="36">
        <f>+C113-F113</f>
        <v>56172.23</v>
      </c>
    </row>
    <row r="114" spans="1:9" x14ac:dyDescent="0.55000000000000004">
      <c r="A114" s="43" t="s">
        <v>109</v>
      </c>
      <c r="B114" s="38" t="s">
        <v>110</v>
      </c>
      <c r="C114" s="20">
        <v>2953946.58</v>
      </c>
      <c r="E114" s="7">
        <v>194154.02</v>
      </c>
      <c r="F114" s="20">
        <f t="shared" si="36"/>
        <v>194154.02</v>
      </c>
      <c r="G114" s="36">
        <f t="shared" ref="G114:G138" si="37">+C114-F114</f>
        <v>2759792.56</v>
      </c>
    </row>
    <row r="115" spans="1:9" x14ac:dyDescent="0.55000000000000004">
      <c r="A115" s="43" t="s">
        <v>111</v>
      </c>
      <c r="B115" s="38" t="s">
        <v>112</v>
      </c>
      <c r="C115" s="20">
        <v>132170.16</v>
      </c>
      <c r="E115" s="7">
        <v>39440</v>
      </c>
      <c r="F115" s="20">
        <f t="shared" si="36"/>
        <v>39440</v>
      </c>
      <c r="G115" s="36">
        <f t="shared" si="37"/>
        <v>92730.16</v>
      </c>
      <c r="H115" s="5"/>
      <c r="I115" s="11"/>
    </row>
    <row r="116" spans="1:9" x14ac:dyDescent="0.55000000000000004">
      <c r="A116" s="43" t="s">
        <v>113</v>
      </c>
      <c r="B116" s="38" t="s">
        <v>114</v>
      </c>
      <c r="C116" s="20">
        <v>80000</v>
      </c>
      <c r="E116" s="7">
        <v>11030</v>
      </c>
      <c r="F116" s="20">
        <f t="shared" si="36"/>
        <v>11030</v>
      </c>
      <c r="G116" s="36">
        <f t="shared" si="37"/>
        <v>68970</v>
      </c>
    </row>
    <row r="117" spans="1:9" x14ac:dyDescent="0.55000000000000004">
      <c r="A117" s="43" t="s">
        <v>115</v>
      </c>
      <c r="B117" s="38" t="s">
        <v>116</v>
      </c>
      <c r="C117" s="20">
        <v>687897.63</v>
      </c>
      <c r="E117" s="7">
        <v>179243.07</v>
      </c>
      <c r="F117" s="20">
        <f t="shared" si="36"/>
        <v>179243.07</v>
      </c>
      <c r="G117" s="36">
        <f t="shared" si="37"/>
        <v>508654.56</v>
      </c>
    </row>
    <row r="118" spans="1:9" x14ac:dyDescent="0.55000000000000004">
      <c r="A118" s="43" t="s">
        <v>117</v>
      </c>
      <c r="B118" s="38" t="s">
        <v>118</v>
      </c>
      <c r="C118" s="20">
        <v>1101012.47</v>
      </c>
      <c r="E118" s="7">
        <v>138378.84</v>
      </c>
      <c r="F118" s="20">
        <f t="shared" si="36"/>
        <v>138378.84</v>
      </c>
      <c r="G118" s="36">
        <f t="shared" si="37"/>
        <v>962633.63</v>
      </c>
    </row>
    <row r="119" spans="1:9" x14ac:dyDescent="0.55000000000000004">
      <c r="A119" s="43" t="s">
        <v>119</v>
      </c>
      <c r="B119" s="38" t="s">
        <v>228</v>
      </c>
      <c r="C119" s="20">
        <v>432726.37</v>
      </c>
      <c r="E119" s="7">
        <v>9370.24</v>
      </c>
      <c r="F119" s="20">
        <f t="shared" si="36"/>
        <v>9370.24</v>
      </c>
      <c r="G119" s="36">
        <f t="shared" si="37"/>
        <v>423356.13</v>
      </c>
    </row>
    <row r="120" spans="1:9" x14ac:dyDescent="0.55000000000000004">
      <c r="A120" s="43" t="s">
        <v>120</v>
      </c>
      <c r="B120" s="38" t="s">
        <v>121</v>
      </c>
      <c r="C120" s="20">
        <v>150000</v>
      </c>
      <c r="E120" s="7"/>
      <c r="F120" s="20">
        <f t="shared" si="36"/>
        <v>0</v>
      </c>
      <c r="G120" s="36">
        <f t="shared" si="37"/>
        <v>150000</v>
      </c>
    </row>
    <row r="121" spans="1:9" x14ac:dyDescent="0.55000000000000004">
      <c r="A121" s="43" t="s">
        <v>122</v>
      </c>
      <c r="B121" s="38" t="s">
        <v>123</v>
      </c>
      <c r="C121" s="20">
        <v>1571312.61</v>
      </c>
      <c r="E121" s="7"/>
      <c r="F121" s="20">
        <f t="shared" si="36"/>
        <v>0</v>
      </c>
      <c r="G121" s="36">
        <f t="shared" si="37"/>
        <v>1571312.61</v>
      </c>
    </row>
    <row r="122" spans="1:9" x14ac:dyDescent="0.55000000000000004">
      <c r="A122" s="43" t="s">
        <v>124</v>
      </c>
      <c r="B122" s="44" t="s">
        <v>125</v>
      </c>
      <c r="C122" s="7">
        <v>150000</v>
      </c>
      <c r="D122" s="15"/>
      <c r="E122" s="7">
        <v>10300</v>
      </c>
      <c r="F122" s="20">
        <f t="shared" si="36"/>
        <v>10300</v>
      </c>
      <c r="G122" s="36">
        <f t="shared" si="37"/>
        <v>139700</v>
      </c>
    </row>
    <row r="123" spans="1:9" x14ac:dyDescent="0.55000000000000004">
      <c r="A123" s="43" t="s">
        <v>126</v>
      </c>
      <c r="B123" s="38" t="s">
        <v>127</v>
      </c>
      <c r="C123" s="20">
        <v>547456.54</v>
      </c>
      <c r="E123" s="7">
        <v>15491.1</v>
      </c>
      <c r="F123" s="20">
        <f t="shared" si="36"/>
        <v>15491.1</v>
      </c>
      <c r="G123" s="36">
        <f t="shared" si="37"/>
        <v>531965.44000000006</v>
      </c>
    </row>
    <row r="124" spans="1:9" x14ac:dyDescent="0.55000000000000004">
      <c r="A124" s="43" t="s">
        <v>128</v>
      </c>
      <c r="B124" s="38" t="s">
        <v>129</v>
      </c>
      <c r="C124" s="20">
        <v>387000</v>
      </c>
      <c r="E124" s="7">
        <f>5026.78/0.21</f>
        <v>23937.047619047618</v>
      </c>
      <c r="F124" s="20">
        <f t="shared" si="36"/>
        <v>23937.047619047618</v>
      </c>
      <c r="G124" s="36">
        <f t="shared" si="37"/>
        <v>363062.95238095237</v>
      </c>
    </row>
    <row r="125" spans="1:9" x14ac:dyDescent="0.55000000000000004">
      <c r="A125" s="43" t="s">
        <v>130</v>
      </c>
      <c r="B125" s="38" t="s">
        <v>131</v>
      </c>
      <c r="C125" s="20">
        <v>541800</v>
      </c>
      <c r="E125" s="7">
        <v>35005</v>
      </c>
      <c r="F125" s="20">
        <f t="shared" si="36"/>
        <v>35005</v>
      </c>
      <c r="G125" s="36">
        <f t="shared" si="37"/>
        <v>506795</v>
      </c>
    </row>
    <row r="126" spans="1:9" x14ac:dyDescent="0.55000000000000004">
      <c r="A126" s="43" t="s">
        <v>132</v>
      </c>
      <c r="B126" s="38" t="s">
        <v>133</v>
      </c>
      <c r="C126" s="20">
        <v>650000</v>
      </c>
      <c r="E126" s="7"/>
      <c r="F126" s="20">
        <f t="shared" si="36"/>
        <v>0</v>
      </c>
      <c r="G126" s="36">
        <f t="shared" si="37"/>
        <v>650000</v>
      </c>
    </row>
    <row r="127" spans="1:9" x14ac:dyDescent="0.55000000000000004">
      <c r="A127" s="43" t="s">
        <v>134</v>
      </c>
      <c r="B127" s="38" t="s">
        <v>135</v>
      </c>
      <c r="C127" s="20">
        <v>50000</v>
      </c>
      <c r="E127" s="7"/>
      <c r="F127" s="20">
        <f t="shared" si="36"/>
        <v>0</v>
      </c>
      <c r="G127" s="36">
        <f t="shared" si="37"/>
        <v>50000</v>
      </c>
    </row>
    <row r="128" spans="1:9" x14ac:dyDescent="0.55000000000000004">
      <c r="A128" s="43" t="s">
        <v>136</v>
      </c>
      <c r="B128" s="38" t="s">
        <v>137</v>
      </c>
      <c r="C128" s="20">
        <v>201240</v>
      </c>
      <c r="E128" s="7"/>
      <c r="F128" s="20">
        <f t="shared" si="36"/>
        <v>0</v>
      </c>
      <c r="G128" s="36">
        <f t="shared" si="37"/>
        <v>201240</v>
      </c>
    </row>
    <row r="129" spans="1:7" x14ac:dyDescent="0.55000000000000004">
      <c r="A129" s="43" t="s">
        <v>138</v>
      </c>
      <c r="B129" s="38" t="s">
        <v>139</v>
      </c>
      <c r="C129" s="20">
        <v>464400</v>
      </c>
      <c r="E129" s="7">
        <v>17676.080000000002</v>
      </c>
      <c r="F129" s="20">
        <f t="shared" si="36"/>
        <v>17676.080000000002</v>
      </c>
      <c r="G129" s="36">
        <f t="shared" si="37"/>
        <v>446723.92</v>
      </c>
    </row>
    <row r="130" spans="1:7" x14ac:dyDescent="0.55000000000000004">
      <c r="A130" s="43" t="s">
        <v>140</v>
      </c>
      <c r="B130" s="38" t="s">
        <v>141</v>
      </c>
      <c r="C130" s="20">
        <v>2823600</v>
      </c>
      <c r="D130" s="15"/>
      <c r="E130" s="7">
        <v>193000</v>
      </c>
      <c r="F130" s="20">
        <f t="shared" si="36"/>
        <v>193000</v>
      </c>
      <c r="G130" s="36">
        <f t="shared" si="37"/>
        <v>2630600</v>
      </c>
    </row>
    <row r="131" spans="1:7" x14ac:dyDescent="0.55000000000000004">
      <c r="A131" s="43" t="s">
        <v>142</v>
      </c>
      <c r="B131" s="38" t="s">
        <v>143</v>
      </c>
      <c r="C131" s="20">
        <v>300000</v>
      </c>
      <c r="E131" s="7">
        <v>22666.98</v>
      </c>
      <c r="F131" s="20">
        <f t="shared" si="36"/>
        <v>22666.98</v>
      </c>
      <c r="G131" s="36">
        <f t="shared" si="37"/>
        <v>277333.02</v>
      </c>
    </row>
    <row r="132" spans="1:7" x14ac:dyDescent="0.55000000000000004">
      <c r="A132" s="43" t="s">
        <v>144</v>
      </c>
      <c r="B132" s="38" t="s">
        <v>285</v>
      </c>
      <c r="C132" s="20">
        <f>100000+322487.61</f>
        <v>422487.61</v>
      </c>
      <c r="E132" s="7"/>
      <c r="F132" s="20">
        <f t="shared" si="36"/>
        <v>0</v>
      </c>
      <c r="G132" s="36">
        <f t="shared" si="37"/>
        <v>422487.61</v>
      </c>
    </row>
    <row r="133" spans="1:7" x14ac:dyDescent="0.55000000000000004">
      <c r="A133" s="43" t="s">
        <v>145</v>
      </c>
      <c r="B133" s="44" t="s">
        <v>286</v>
      </c>
      <c r="C133" s="20">
        <v>124800</v>
      </c>
      <c r="E133" s="7">
        <v>33481</v>
      </c>
      <c r="F133" s="20">
        <f t="shared" si="36"/>
        <v>33481</v>
      </c>
      <c r="G133" s="36">
        <f t="shared" si="37"/>
        <v>91319</v>
      </c>
    </row>
    <row r="134" spans="1:7" x14ac:dyDescent="0.55000000000000004">
      <c r="A134" s="43" t="s">
        <v>146</v>
      </c>
      <c r="B134" s="44" t="s">
        <v>149</v>
      </c>
      <c r="C134" s="20">
        <v>200000</v>
      </c>
      <c r="E134" s="20">
        <v>8000</v>
      </c>
      <c r="F134" s="20">
        <f>+E134+C137</f>
        <v>8000</v>
      </c>
      <c r="G134" s="36">
        <f t="shared" si="37"/>
        <v>192000</v>
      </c>
    </row>
    <row r="135" spans="1:7" x14ac:dyDescent="0.55000000000000004">
      <c r="A135" s="43" t="s">
        <v>147</v>
      </c>
      <c r="B135" s="44" t="s">
        <v>287</v>
      </c>
      <c r="C135" s="20">
        <v>250000</v>
      </c>
      <c r="G135" s="36">
        <f t="shared" si="37"/>
        <v>250000</v>
      </c>
    </row>
    <row r="136" spans="1:7" x14ac:dyDescent="0.55000000000000004">
      <c r="A136" s="43" t="s">
        <v>148</v>
      </c>
      <c r="B136" s="32" t="s">
        <v>274</v>
      </c>
      <c r="D136" s="3"/>
      <c r="F136" s="20">
        <f>+E136+D134</f>
        <v>0</v>
      </c>
      <c r="G136" s="36">
        <f t="shared" si="37"/>
        <v>0</v>
      </c>
    </row>
    <row r="137" spans="1:7" x14ac:dyDescent="0.55000000000000004">
      <c r="A137" s="43" t="s">
        <v>278</v>
      </c>
      <c r="B137" s="44" t="s">
        <v>279</v>
      </c>
      <c r="C137" s="5"/>
      <c r="F137" s="20">
        <f>+E137+D137</f>
        <v>0</v>
      </c>
      <c r="G137" s="36">
        <f t="shared" si="37"/>
        <v>0</v>
      </c>
    </row>
    <row r="138" spans="1:7" x14ac:dyDescent="0.55000000000000004">
      <c r="A138" s="50"/>
      <c r="B138" s="51"/>
      <c r="G138" s="36">
        <f t="shared" si="37"/>
        <v>0</v>
      </c>
    </row>
    <row r="139" spans="1:7" x14ac:dyDescent="0.55000000000000004">
      <c r="A139" s="38"/>
      <c r="B139" s="52"/>
    </row>
    <row r="140" spans="1:7" x14ac:dyDescent="0.55000000000000004">
      <c r="A140" s="38"/>
      <c r="B140" s="38"/>
    </row>
    <row r="141" spans="1:7" x14ac:dyDescent="0.55000000000000004">
      <c r="A141" s="38"/>
      <c r="B141" s="38"/>
    </row>
    <row r="142" spans="1:7" x14ac:dyDescent="0.55000000000000004">
      <c r="A142" s="38"/>
      <c r="B142" s="38"/>
    </row>
    <row r="143" spans="1:7" x14ac:dyDescent="0.55000000000000004">
      <c r="A143" s="40" t="s">
        <v>150</v>
      </c>
      <c r="B143" s="41" t="s">
        <v>151</v>
      </c>
      <c r="C143" s="28">
        <f>+C144</f>
        <v>18310294.780000001</v>
      </c>
      <c r="D143" s="16">
        <f>+D144</f>
        <v>0</v>
      </c>
      <c r="E143" s="28">
        <f t="shared" ref="E143:G143" si="38">+E144</f>
        <v>323651.83999999997</v>
      </c>
      <c r="F143" s="28">
        <f t="shared" si="38"/>
        <v>323651.83999999997</v>
      </c>
      <c r="G143" s="28">
        <f t="shared" si="38"/>
        <v>17986642.940000001</v>
      </c>
    </row>
    <row r="144" spans="1:7" x14ac:dyDescent="0.55000000000000004">
      <c r="A144" s="40" t="s">
        <v>152</v>
      </c>
      <c r="B144" s="41" t="s">
        <v>153</v>
      </c>
      <c r="C144" s="28">
        <f>SUM(C145:C160)</f>
        <v>18310294.780000001</v>
      </c>
      <c r="D144" s="16">
        <f>SUM(D152:D166)</f>
        <v>0</v>
      </c>
      <c r="E144" s="28">
        <f t="shared" ref="E144:G144" si="39">SUM(E145:E159)</f>
        <v>323651.83999999997</v>
      </c>
      <c r="F144" s="28">
        <f t="shared" si="39"/>
        <v>323651.83999999997</v>
      </c>
      <c r="G144" s="28">
        <f t="shared" si="39"/>
        <v>17986642.940000001</v>
      </c>
    </row>
    <row r="145" spans="1:8" x14ac:dyDescent="0.55000000000000004">
      <c r="A145" s="43" t="s">
        <v>154</v>
      </c>
      <c r="B145" s="44" t="s">
        <v>155</v>
      </c>
      <c r="C145" s="20">
        <v>366000</v>
      </c>
      <c r="E145" s="7">
        <v>57000</v>
      </c>
      <c r="F145" s="20">
        <f t="shared" ref="F145:F160" si="40">+E145+D145</f>
        <v>57000</v>
      </c>
      <c r="G145" s="36">
        <f t="shared" ref="G145:G160" si="41">+C145-F145</f>
        <v>309000</v>
      </c>
    </row>
    <row r="146" spans="1:8" x14ac:dyDescent="0.55000000000000004">
      <c r="A146" s="43" t="s">
        <v>156</v>
      </c>
      <c r="B146" s="38" t="s">
        <v>157</v>
      </c>
      <c r="C146" s="20">
        <v>380903.78</v>
      </c>
      <c r="E146" s="7"/>
      <c r="F146" s="20">
        <f t="shared" si="40"/>
        <v>0</v>
      </c>
      <c r="G146" s="36">
        <f t="shared" si="41"/>
        <v>380903.78</v>
      </c>
      <c r="H146" s="11"/>
    </row>
    <row r="147" spans="1:8" x14ac:dyDescent="0.55000000000000004">
      <c r="A147" s="43" t="s">
        <v>158</v>
      </c>
      <c r="B147" s="38" t="s">
        <v>159</v>
      </c>
      <c r="C147" s="20">
        <v>250776</v>
      </c>
      <c r="E147" s="7"/>
      <c r="F147" s="20">
        <f t="shared" si="40"/>
        <v>0</v>
      </c>
      <c r="G147" s="36">
        <f t="shared" si="41"/>
        <v>250776</v>
      </c>
    </row>
    <row r="148" spans="1:8" x14ac:dyDescent="0.55000000000000004">
      <c r="A148" s="43" t="s">
        <v>160</v>
      </c>
      <c r="B148" s="44" t="s">
        <v>161</v>
      </c>
      <c r="C148" s="20">
        <v>26000</v>
      </c>
      <c r="E148" s="7"/>
      <c r="F148" s="20">
        <f t="shared" si="40"/>
        <v>0</v>
      </c>
      <c r="G148" s="36">
        <f t="shared" si="41"/>
        <v>26000</v>
      </c>
    </row>
    <row r="149" spans="1:8" x14ac:dyDescent="0.55000000000000004">
      <c r="A149" s="43" t="s">
        <v>0</v>
      </c>
      <c r="B149" s="44" t="s">
        <v>234</v>
      </c>
      <c r="C149" s="20">
        <v>9840000</v>
      </c>
      <c r="E149" s="7"/>
      <c r="F149" s="20">
        <f t="shared" si="40"/>
        <v>0</v>
      </c>
      <c r="G149" s="36">
        <f t="shared" si="41"/>
        <v>9840000</v>
      </c>
    </row>
    <row r="150" spans="1:8" x14ac:dyDescent="0.55000000000000004">
      <c r="A150" s="43" t="s">
        <v>162</v>
      </c>
      <c r="B150" s="44" t="s">
        <v>74</v>
      </c>
      <c r="C150" s="20">
        <v>630000</v>
      </c>
      <c r="E150" s="7"/>
      <c r="F150" s="20">
        <f t="shared" si="40"/>
        <v>0</v>
      </c>
      <c r="G150" s="36">
        <f t="shared" si="41"/>
        <v>630000</v>
      </c>
    </row>
    <row r="151" spans="1:8" x14ac:dyDescent="0.55000000000000004">
      <c r="A151" s="43" t="s">
        <v>163</v>
      </c>
      <c r="B151" s="38" t="s">
        <v>164</v>
      </c>
      <c r="C151" s="20">
        <v>2160000</v>
      </c>
      <c r="E151" s="7"/>
      <c r="F151" s="20">
        <f t="shared" si="40"/>
        <v>0</v>
      </c>
      <c r="G151" s="36">
        <f t="shared" si="41"/>
        <v>2160000</v>
      </c>
    </row>
    <row r="152" spans="1:8" x14ac:dyDescent="0.55000000000000004">
      <c r="A152" s="43" t="s">
        <v>165</v>
      </c>
      <c r="B152" s="38" t="s">
        <v>166</v>
      </c>
      <c r="C152" s="7">
        <v>3250800</v>
      </c>
      <c r="D152" s="15"/>
      <c r="E152" s="7">
        <v>210000</v>
      </c>
      <c r="F152" s="20">
        <f t="shared" si="40"/>
        <v>210000</v>
      </c>
      <c r="G152" s="36">
        <f t="shared" si="41"/>
        <v>3040800</v>
      </c>
    </row>
    <row r="153" spans="1:8" x14ac:dyDescent="0.55000000000000004">
      <c r="A153" s="43" t="s">
        <v>167</v>
      </c>
      <c r="B153" s="38" t="s">
        <v>168</v>
      </c>
      <c r="C153" s="7">
        <v>150000</v>
      </c>
      <c r="D153" s="15"/>
      <c r="E153" s="7"/>
      <c r="F153" s="20">
        <f t="shared" si="40"/>
        <v>0</v>
      </c>
      <c r="G153" s="36">
        <f t="shared" si="41"/>
        <v>150000</v>
      </c>
    </row>
    <row r="154" spans="1:8" x14ac:dyDescent="0.55000000000000004">
      <c r="A154" s="43" t="s">
        <v>169</v>
      </c>
      <c r="B154" s="44" t="s">
        <v>170</v>
      </c>
      <c r="C154" s="7">
        <v>657900</v>
      </c>
      <c r="D154" s="15"/>
      <c r="E154" s="7">
        <v>51651.839999999997</v>
      </c>
      <c r="F154" s="20">
        <f t="shared" si="40"/>
        <v>51651.839999999997</v>
      </c>
      <c r="G154" s="36">
        <f t="shared" si="41"/>
        <v>606248.16</v>
      </c>
    </row>
    <row r="155" spans="1:8" x14ac:dyDescent="0.55000000000000004">
      <c r="A155" s="43" t="s">
        <v>1</v>
      </c>
      <c r="B155" s="32" t="s">
        <v>69</v>
      </c>
      <c r="C155" s="7">
        <v>414735</v>
      </c>
      <c r="D155" s="15"/>
      <c r="E155" s="7"/>
      <c r="F155" s="20">
        <f t="shared" si="40"/>
        <v>0</v>
      </c>
      <c r="G155" s="36">
        <f t="shared" si="41"/>
        <v>414735</v>
      </c>
    </row>
    <row r="156" spans="1:8" x14ac:dyDescent="0.55000000000000004">
      <c r="A156" s="43" t="s">
        <v>171</v>
      </c>
      <c r="B156" s="44" t="s">
        <v>266</v>
      </c>
      <c r="C156" s="7">
        <v>121260</v>
      </c>
      <c r="D156" s="15"/>
      <c r="E156" s="7"/>
      <c r="F156" s="20">
        <f t="shared" si="40"/>
        <v>0</v>
      </c>
      <c r="G156" s="36">
        <f t="shared" si="41"/>
        <v>121260</v>
      </c>
    </row>
    <row r="157" spans="1:8" x14ac:dyDescent="0.55000000000000004">
      <c r="A157" s="43" t="s">
        <v>172</v>
      </c>
      <c r="B157" s="38" t="s">
        <v>174</v>
      </c>
      <c r="C157" s="7">
        <v>61920</v>
      </c>
      <c r="D157" s="15"/>
      <c r="E157" s="7">
        <v>5000</v>
      </c>
      <c r="F157" s="20">
        <f t="shared" si="40"/>
        <v>5000</v>
      </c>
      <c r="G157" s="36">
        <f t="shared" si="41"/>
        <v>56920</v>
      </c>
    </row>
    <row r="158" spans="1:8" x14ac:dyDescent="0.55000000000000004">
      <c r="A158" s="43" t="s">
        <v>173</v>
      </c>
      <c r="B158" s="38" t="s">
        <v>175</v>
      </c>
      <c r="C158" s="7"/>
      <c r="D158" s="15"/>
      <c r="E158" s="7"/>
      <c r="F158" s="20">
        <f t="shared" si="40"/>
        <v>0</v>
      </c>
      <c r="G158" s="36">
        <f t="shared" si="41"/>
        <v>0</v>
      </c>
    </row>
    <row r="159" spans="1:8" x14ac:dyDescent="0.55000000000000004">
      <c r="A159" s="43" t="s">
        <v>257</v>
      </c>
      <c r="B159" s="7" t="s">
        <v>256</v>
      </c>
      <c r="C159" s="7"/>
      <c r="D159" s="15"/>
      <c r="E159" s="7"/>
      <c r="F159" s="20">
        <f t="shared" si="40"/>
        <v>0</v>
      </c>
      <c r="G159" s="36">
        <f t="shared" si="41"/>
        <v>0</v>
      </c>
    </row>
    <row r="160" spans="1:8" x14ac:dyDescent="0.55000000000000004">
      <c r="A160" s="43"/>
      <c r="B160" s="7"/>
      <c r="C160" s="7"/>
      <c r="D160" s="15"/>
      <c r="E160" s="7"/>
      <c r="F160" s="20">
        <f t="shared" si="40"/>
        <v>0</v>
      </c>
      <c r="G160" s="36">
        <f t="shared" si="41"/>
        <v>0</v>
      </c>
    </row>
    <row r="161" spans="1:7" x14ac:dyDescent="0.55000000000000004">
      <c r="A161" s="43"/>
      <c r="B161" s="38"/>
    </row>
    <row r="162" spans="1:7" x14ac:dyDescent="0.55000000000000004">
      <c r="A162" s="43"/>
      <c r="B162" s="38"/>
    </row>
    <row r="163" spans="1:7" x14ac:dyDescent="0.55000000000000004">
      <c r="A163" s="43"/>
      <c r="B163" s="38"/>
      <c r="C163" s="29"/>
      <c r="D163" s="19"/>
      <c r="E163" s="29"/>
      <c r="F163" s="29"/>
      <c r="G163" s="38"/>
    </row>
    <row r="164" spans="1:7" x14ac:dyDescent="0.55000000000000004">
      <c r="A164" s="43"/>
      <c r="B164" s="38"/>
      <c r="C164" s="30"/>
      <c r="D164" s="9"/>
      <c r="E164" s="30"/>
      <c r="F164" s="30"/>
      <c r="G164" s="39"/>
    </row>
    <row r="165" spans="1:7" x14ac:dyDescent="0.55000000000000004">
      <c r="A165" s="40" t="s">
        <v>176</v>
      </c>
      <c r="B165" s="41" t="s">
        <v>177</v>
      </c>
      <c r="C165" s="28">
        <f>+C166+C178</f>
        <v>29283608.960000001</v>
      </c>
      <c r="D165" s="28">
        <f t="shared" ref="D165:G165" si="42">+D166+D178</f>
        <v>0</v>
      </c>
      <c r="E165" s="28">
        <f t="shared" si="42"/>
        <v>4300</v>
      </c>
      <c r="F165" s="28">
        <f t="shared" si="42"/>
        <v>4300</v>
      </c>
      <c r="G165" s="28">
        <f t="shared" si="42"/>
        <v>29279308.960000001</v>
      </c>
    </row>
    <row r="166" spans="1:7" x14ac:dyDescent="0.55000000000000004">
      <c r="A166" s="40" t="s">
        <v>178</v>
      </c>
      <c r="B166" s="41" t="s">
        <v>179</v>
      </c>
      <c r="C166" s="30">
        <f>SUM(C167:C175)</f>
        <v>2885000</v>
      </c>
      <c r="D166" s="9">
        <f>SUM(D167:D175)</f>
        <v>0</v>
      </c>
      <c r="E166" s="28">
        <f>SUM(E167:E175)</f>
        <v>4300</v>
      </c>
      <c r="F166" s="28">
        <f t="shared" ref="F166:G166" si="43">SUM(F167:F176)</f>
        <v>4300</v>
      </c>
      <c r="G166" s="28">
        <f t="shared" si="43"/>
        <v>2880700</v>
      </c>
    </row>
    <row r="167" spans="1:7" x14ac:dyDescent="0.55000000000000004">
      <c r="A167" s="43" t="s">
        <v>180</v>
      </c>
      <c r="B167" s="38" t="s">
        <v>181</v>
      </c>
      <c r="C167" s="7"/>
      <c r="D167" s="15"/>
      <c r="F167" s="20">
        <f t="shared" ref="F167:F175" si="44">+E167+D167</f>
        <v>0</v>
      </c>
      <c r="G167" s="36">
        <f t="shared" ref="G167:G175" si="45">+C167-F167</f>
        <v>0</v>
      </c>
    </row>
    <row r="168" spans="1:7" x14ac:dyDescent="0.55000000000000004">
      <c r="A168" s="43" t="s">
        <v>182</v>
      </c>
      <c r="B168" s="44" t="s">
        <v>183</v>
      </c>
      <c r="C168" s="7">
        <v>2700000</v>
      </c>
      <c r="D168" s="15"/>
      <c r="F168" s="20">
        <f t="shared" si="44"/>
        <v>0</v>
      </c>
      <c r="G168" s="36">
        <f t="shared" si="45"/>
        <v>2700000</v>
      </c>
    </row>
    <row r="169" spans="1:7" x14ac:dyDescent="0.55000000000000004">
      <c r="A169" s="43" t="s">
        <v>184</v>
      </c>
      <c r="B169" s="44" t="s">
        <v>185</v>
      </c>
      <c r="C169" s="7"/>
      <c r="D169" s="15"/>
      <c r="F169" s="20">
        <f t="shared" si="44"/>
        <v>0</v>
      </c>
      <c r="G169" s="36">
        <f t="shared" si="45"/>
        <v>0</v>
      </c>
    </row>
    <row r="170" spans="1:7" x14ac:dyDescent="0.55000000000000004">
      <c r="A170" s="43" t="s">
        <v>186</v>
      </c>
      <c r="B170" s="44" t="s">
        <v>187</v>
      </c>
      <c r="C170" s="7">
        <v>135000</v>
      </c>
      <c r="D170" s="15"/>
      <c r="E170" s="20">
        <v>4300</v>
      </c>
      <c r="F170" s="20">
        <f t="shared" si="44"/>
        <v>4300</v>
      </c>
      <c r="G170" s="36">
        <f t="shared" si="45"/>
        <v>130700</v>
      </c>
    </row>
    <row r="171" spans="1:7" x14ac:dyDescent="0.55000000000000004">
      <c r="A171" s="43" t="s">
        <v>188</v>
      </c>
      <c r="B171" s="44" t="s">
        <v>189</v>
      </c>
      <c r="C171" s="7">
        <v>50000</v>
      </c>
      <c r="D171" s="15"/>
      <c r="F171" s="20">
        <f t="shared" si="44"/>
        <v>0</v>
      </c>
      <c r="G171" s="36">
        <f t="shared" si="45"/>
        <v>50000</v>
      </c>
    </row>
    <row r="172" spans="1:7" x14ac:dyDescent="0.55000000000000004">
      <c r="A172" s="43" t="s">
        <v>190</v>
      </c>
      <c r="B172" s="44" t="s">
        <v>191</v>
      </c>
      <c r="C172" s="7"/>
      <c r="D172" s="15"/>
      <c r="F172" s="20">
        <f t="shared" si="44"/>
        <v>0</v>
      </c>
      <c r="G172" s="36">
        <f t="shared" si="45"/>
        <v>0</v>
      </c>
    </row>
    <row r="173" spans="1:7" x14ac:dyDescent="0.55000000000000004">
      <c r="A173" s="43" t="s">
        <v>192</v>
      </c>
      <c r="B173" s="44" t="s">
        <v>193</v>
      </c>
      <c r="C173" s="7"/>
      <c r="D173" s="15"/>
      <c r="F173" s="20">
        <f t="shared" si="44"/>
        <v>0</v>
      </c>
      <c r="G173" s="36">
        <f t="shared" si="45"/>
        <v>0</v>
      </c>
    </row>
    <row r="174" spans="1:7" x14ac:dyDescent="0.55000000000000004">
      <c r="A174" s="43" t="s">
        <v>194</v>
      </c>
      <c r="B174" s="44" t="s">
        <v>195</v>
      </c>
      <c r="F174" s="20">
        <f t="shared" si="44"/>
        <v>0</v>
      </c>
      <c r="G174" s="36">
        <f t="shared" si="45"/>
        <v>0</v>
      </c>
    </row>
    <row r="175" spans="1:7" x14ac:dyDescent="0.55000000000000004">
      <c r="A175" s="43" t="s">
        <v>196</v>
      </c>
      <c r="B175" s="44" t="s">
        <v>197</v>
      </c>
      <c r="F175" s="20">
        <f t="shared" si="44"/>
        <v>0</v>
      </c>
      <c r="G175" s="36">
        <f t="shared" si="45"/>
        <v>0</v>
      </c>
    </row>
    <row r="176" spans="1:7" x14ac:dyDescent="0.55000000000000004">
      <c r="A176" s="43"/>
      <c r="B176" s="44"/>
    </row>
    <row r="177" spans="1:7" x14ac:dyDescent="0.55000000000000004">
      <c r="A177" s="43"/>
      <c r="B177" s="44"/>
      <c r="C177" s="30"/>
      <c r="D177" s="9"/>
      <c r="E177" s="30"/>
      <c r="F177" s="30"/>
      <c r="G177" s="39"/>
    </row>
    <row r="178" spans="1:7" x14ac:dyDescent="0.55000000000000004">
      <c r="A178" s="40" t="s">
        <v>198</v>
      </c>
      <c r="B178" s="53" t="s">
        <v>199</v>
      </c>
      <c r="C178" s="24">
        <f>+C179</f>
        <v>26398608.960000001</v>
      </c>
      <c r="D178" s="10">
        <f t="shared" ref="D178:G178" si="46">+D179</f>
        <v>0</v>
      </c>
      <c r="E178" s="24">
        <f t="shared" si="46"/>
        <v>0</v>
      </c>
      <c r="F178" s="24">
        <f t="shared" si="46"/>
        <v>0</v>
      </c>
      <c r="G178" s="24">
        <f t="shared" si="46"/>
        <v>26398608.960000001</v>
      </c>
    </row>
    <row r="179" spans="1:7" x14ac:dyDescent="0.55000000000000004">
      <c r="A179" s="40" t="s">
        <v>200</v>
      </c>
      <c r="B179" s="53" t="s">
        <v>201</v>
      </c>
      <c r="C179" s="62">
        <f>SUM(C180:C184)</f>
        <v>26398608.960000001</v>
      </c>
      <c r="D179" s="63">
        <f t="shared" ref="D179:G179" si="47">SUM(D180:D184)</f>
        <v>0</v>
      </c>
      <c r="E179" s="62">
        <f t="shared" si="47"/>
        <v>0</v>
      </c>
      <c r="F179" s="62">
        <f t="shared" si="47"/>
        <v>0</v>
      </c>
      <c r="G179" s="62">
        <f t="shared" si="47"/>
        <v>26398608.960000001</v>
      </c>
    </row>
    <row r="180" spans="1:7" x14ac:dyDescent="0.55000000000000004">
      <c r="A180" s="43" t="s">
        <v>202</v>
      </c>
      <c r="B180" s="44" t="s">
        <v>203</v>
      </c>
      <c r="C180" s="20">
        <v>800000</v>
      </c>
      <c r="F180" s="20">
        <f>+E180+D180</f>
        <v>0</v>
      </c>
      <c r="G180" s="36">
        <f>+C180-F180</f>
        <v>800000</v>
      </c>
    </row>
    <row r="181" spans="1:7" x14ac:dyDescent="0.55000000000000004">
      <c r="A181" s="43" t="s">
        <v>204</v>
      </c>
      <c r="B181" s="44" t="s">
        <v>238</v>
      </c>
      <c r="C181" s="20">
        <v>4700000</v>
      </c>
      <c r="F181" s="20">
        <f>+E181+D181</f>
        <v>0</v>
      </c>
      <c r="G181" s="36">
        <f>+C181-F181</f>
        <v>4700000</v>
      </c>
    </row>
    <row r="182" spans="1:7" x14ac:dyDescent="0.55000000000000004">
      <c r="A182" s="43" t="s">
        <v>205</v>
      </c>
      <c r="B182" s="32" t="s">
        <v>239</v>
      </c>
      <c r="C182" s="20">
        <v>6400000</v>
      </c>
      <c r="F182" s="20">
        <f>+E182+D182</f>
        <v>0</v>
      </c>
      <c r="G182" s="36">
        <f>+C182-F182</f>
        <v>6400000</v>
      </c>
    </row>
    <row r="183" spans="1:7" x14ac:dyDescent="0.55000000000000004">
      <c r="A183" s="43" t="s">
        <v>206</v>
      </c>
      <c r="B183" s="32" t="s">
        <v>240</v>
      </c>
      <c r="C183" s="20">
        <v>5900000</v>
      </c>
      <c r="F183" s="20">
        <f>+E183+D183</f>
        <v>0</v>
      </c>
      <c r="G183" s="36">
        <f>+C183-F183</f>
        <v>5900000</v>
      </c>
    </row>
    <row r="184" spans="1:7" x14ac:dyDescent="0.55000000000000004">
      <c r="A184" s="43" t="s">
        <v>207</v>
      </c>
      <c r="B184" s="44" t="s">
        <v>230</v>
      </c>
      <c r="C184" s="20">
        <v>8598608.9600000009</v>
      </c>
      <c r="F184" s="20">
        <f>+E184+D184</f>
        <v>0</v>
      </c>
      <c r="G184" s="36">
        <f>+C184-F184</f>
        <v>8598608.9600000009</v>
      </c>
    </row>
    <row r="185" spans="1:7" x14ac:dyDescent="0.55000000000000004">
      <c r="A185" s="43"/>
      <c r="B185" s="44"/>
    </row>
    <row r="186" spans="1:7" x14ac:dyDescent="0.55000000000000004">
      <c r="A186" s="43"/>
    </row>
    <row r="187" spans="1:7" x14ac:dyDescent="0.55000000000000004">
      <c r="A187" s="43"/>
      <c r="B187" s="38"/>
    </row>
    <row r="188" spans="1:7" x14ac:dyDescent="0.55000000000000004">
      <c r="A188" s="43"/>
      <c r="B188" s="38"/>
    </row>
    <row r="189" spans="1:7" x14ac:dyDescent="0.55000000000000004">
      <c r="A189" s="43"/>
      <c r="B189" s="38"/>
    </row>
    <row r="190" spans="1:7" x14ac:dyDescent="0.55000000000000004">
      <c r="A190" s="43"/>
      <c r="B190" s="38"/>
    </row>
    <row r="191" spans="1:7" x14ac:dyDescent="0.55000000000000004">
      <c r="A191" s="40" t="s">
        <v>208</v>
      </c>
      <c r="B191" s="41" t="s">
        <v>209</v>
      </c>
      <c r="C191" s="23">
        <f>+C192</f>
        <v>10536775.050000001</v>
      </c>
      <c r="D191" s="8">
        <f t="shared" ref="D191:G192" si="48">+D192</f>
        <v>0</v>
      </c>
      <c r="E191" s="23">
        <f t="shared" si="48"/>
        <v>7056111</v>
      </c>
      <c r="F191" s="23">
        <f t="shared" si="48"/>
        <v>7056111</v>
      </c>
      <c r="G191" s="23">
        <f t="shared" si="48"/>
        <v>3480664.0500000007</v>
      </c>
    </row>
    <row r="192" spans="1:7" x14ac:dyDescent="0.55000000000000004">
      <c r="A192" s="40" t="s">
        <v>210</v>
      </c>
      <c r="B192" s="41" t="s">
        <v>211</v>
      </c>
      <c r="C192" s="23">
        <f>+C193</f>
        <v>10536775.050000001</v>
      </c>
      <c r="D192" s="8">
        <f t="shared" si="48"/>
        <v>0</v>
      </c>
      <c r="E192" s="23">
        <f t="shared" si="48"/>
        <v>7056111</v>
      </c>
      <c r="F192" s="23">
        <f t="shared" si="48"/>
        <v>7056111</v>
      </c>
      <c r="G192" s="23">
        <f t="shared" si="48"/>
        <v>3480664.0500000007</v>
      </c>
    </row>
    <row r="193" spans="1:7" x14ac:dyDescent="0.55000000000000004">
      <c r="A193" s="43" t="s">
        <v>212</v>
      </c>
      <c r="B193" s="38" t="s">
        <v>213</v>
      </c>
      <c r="C193" s="20">
        <v>10536775.050000001</v>
      </c>
      <c r="E193" s="20">
        <f>1619400+5436711</f>
        <v>7056111</v>
      </c>
      <c r="F193" s="20">
        <f>+E193+D193</f>
        <v>7056111</v>
      </c>
      <c r="G193" s="36">
        <f>+C193-F193</f>
        <v>3480664.0500000007</v>
      </c>
    </row>
    <row r="194" spans="1:7" x14ac:dyDescent="0.55000000000000004">
      <c r="A194" s="43" t="s">
        <v>214</v>
      </c>
      <c r="B194" s="38" t="s">
        <v>215</v>
      </c>
      <c r="F194" s="20">
        <f>+E194+D194</f>
        <v>0</v>
      </c>
      <c r="G194" s="36">
        <f>+C194-F194</f>
        <v>0</v>
      </c>
    </row>
    <row r="195" spans="1:7" x14ac:dyDescent="0.55000000000000004">
      <c r="A195" s="38"/>
      <c r="B195" s="38"/>
      <c r="G195" s="36"/>
    </row>
    <row r="196" spans="1:7" x14ac:dyDescent="0.55000000000000004">
      <c r="A196" s="38"/>
      <c r="B196" s="38"/>
    </row>
    <row r="197" spans="1:7" x14ac:dyDescent="0.55000000000000004">
      <c r="A197" s="40" t="s">
        <v>216</v>
      </c>
      <c r="B197" s="41" t="s">
        <v>217</v>
      </c>
      <c r="C197" s="24">
        <f>+C198</f>
        <v>4511987.63</v>
      </c>
      <c r="D197" s="10">
        <f t="shared" ref="D197:G197" si="49">+D198</f>
        <v>0</v>
      </c>
      <c r="E197" s="24">
        <f t="shared" si="49"/>
        <v>0</v>
      </c>
      <c r="F197" s="24">
        <f t="shared" si="49"/>
        <v>0</v>
      </c>
      <c r="G197" s="24">
        <f t="shared" si="49"/>
        <v>4511987.63</v>
      </c>
    </row>
    <row r="198" spans="1:7" x14ac:dyDescent="0.55000000000000004">
      <c r="A198" s="40" t="s">
        <v>218</v>
      </c>
      <c r="B198" s="41" t="s">
        <v>219</v>
      </c>
      <c r="C198" s="24">
        <f>+C200</f>
        <v>4511987.63</v>
      </c>
      <c r="D198" s="10">
        <f t="shared" ref="D198:G198" si="50">+D200</f>
        <v>0</v>
      </c>
      <c r="E198" s="24">
        <f>+E199</f>
        <v>0</v>
      </c>
      <c r="F198" s="24">
        <f t="shared" si="50"/>
        <v>0</v>
      </c>
      <c r="G198" s="24">
        <f t="shared" si="50"/>
        <v>4511987.63</v>
      </c>
    </row>
    <row r="199" spans="1:7" x14ac:dyDescent="0.55000000000000004">
      <c r="A199" s="40" t="s">
        <v>220</v>
      </c>
      <c r="B199" s="41" t="s">
        <v>219</v>
      </c>
      <c r="C199" s="24">
        <f>SUM(C200:C201)</f>
        <v>4511987.63</v>
      </c>
      <c r="D199" s="24">
        <f t="shared" ref="D199:G199" si="51">SUM(D200:D201)</f>
        <v>0</v>
      </c>
      <c r="E199" s="24">
        <f t="shared" si="51"/>
        <v>0</v>
      </c>
      <c r="F199" s="24">
        <f t="shared" si="51"/>
        <v>0</v>
      </c>
      <c r="G199" s="24">
        <f t="shared" si="51"/>
        <v>4511987.63</v>
      </c>
    </row>
    <row r="200" spans="1:7" x14ac:dyDescent="0.55000000000000004">
      <c r="A200" s="43" t="s">
        <v>221</v>
      </c>
      <c r="B200" s="44" t="s">
        <v>222</v>
      </c>
      <c r="C200" s="7">
        <v>4511987.63</v>
      </c>
      <c r="D200" s="15"/>
      <c r="F200" s="20">
        <f>+E200+D200</f>
        <v>0</v>
      </c>
      <c r="G200" s="36">
        <f>+C200-F200</f>
        <v>4511987.63</v>
      </c>
    </row>
    <row r="201" spans="1:7" ht="15" customHeight="1" x14ac:dyDescent="0.55000000000000004">
      <c r="A201" s="43" t="s">
        <v>267</v>
      </c>
      <c r="B201" s="38" t="s">
        <v>268</v>
      </c>
      <c r="D201" s="15"/>
      <c r="F201" s="20">
        <f>+E201+D201</f>
        <v>0</v>
      </c>
      <c r="G201" s="36">
        <f>+C201-F201</f>
        <v>0</v>
      </c>
    </row>
    <row r="202" spans="1:7" ht="15" customHeight="1" x14ac:dyDescent="0.55000000000000004">
      <c r="A202" s="38"/>
      <c r="B202" s="38"/>
      <c r="D202" s="15"/>
    </row>
    <row r="203" spans="1:7" x14ac:dyDescent="0.55000000000000004">
      <c r="A203" s="38"/>
      <c r="B203" s="38"/>
    </row>
    <row r="209" spans="1:7" x14ac:dyDescent="0.55000000000000004">
      <c r="A209" s="54"/>
      <c r="B209" s="3"/>
      <c r="C209" s="32"/>
      <c r="D209" s="3"/>
      <c r="E209" s="3"/>
      <c r="F209" s="3"/>
      <c r="G209" s="3"/>
    </row>
  </sheetData>
  <mergeCells count="4">
    <mergeCell ref="B2:C2"/>
    <mergeCell ref="B3:C3"/>
    <mergeCell ref="B92:C92"/>
    <mergeCell ref="B93:C9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5"/>
  <sheetViews>
    <sheetView topLeftCell="A196" workbookViewId="0">
      <selection activeCell="A205" sqref="A205:XFD245"/>
    </sheetView>
  </sheetViews>
  <sheetFormatPr baseColWidth="10" defaultColWidth="11.41796875" defaultRowHeight="15.3" x14ac:dyDescent="0.55000000000000004"/>
  <cols>
    <col min="1" max="1" width="10.15625" style="32" bestFit="1" customWidth="1"/>
    <col min="2" max="2" width="50.26171875" style="32" customWidth="1"/>
    <col min="3" max="3" width="16.83984375" style="20" bestFit="1" customWidth="1"/>
    <col min="4" max="4" width="19.68359375" style="20" customWidth="1"/>
    <col min="5" max="5" width="15.578125" style="20" bestFit="1" customWidth="1"/>
    <col min="6" max="6" width="16.83984375" style="20" bestFit="1" customWidth="1"/>
    <col min="7" max="7" width="16.83984375" style="32" bestFit="1" customWidth="1"/>
    <col min="8" max="8" width="18.15625" style="3" customWidth="1"/>
    <col min="9" max="9" width="12.68359375" style="5" bestFit="1" customWidth="1"/>
    <col min="10" max="10" width="13" style="3" bestFit="1" customWidth="1"/>
    <col min="11" max="16384" width="11.41796875" style="3"/>
  </cols>
  <sheetData>
    <row r="2" spans="1:11" x14ac:dyDescent="0.55000000000000004">
      <c r="B2" s="65" t="s">
        <v>224</v>
      </c>
      <c r="C2" s="65"/>
    </row>
    <row r="3" spans="1:11" x14ac:dyDescent="0.55000000000000004">
      <c r="B3" s="65" t="s">
        <v>92</v>
      </c>
      <c r="C3" s="65"/>
    </row>
    <row r="4" spans="1:11" x14ac:dyDescent="0.55000000000000004">
      <c r="B4" s="6"/>
      <c r="C4" s="7"/>
    </row>
    <row r="5" spans="1:11" x14ac:dyDescent="0.55000000000000004">
      <c r="B5" s="6" t="s">
        <v>251</v>
      </c>
      <c r="C5" s="7"/>
      <c r="F5" s="34" t="s">
        <v>280</v>
      </c>
    </row>
    <row r="6" spans="1:11" x14ac:dyDescent="0.55000000000000004">
      <c r="B6" s="61"/>
    </row>
    <row r="7" spans="1:11" x14ac:dyDescent="0.55000000000000004">
      <c r="B7" s="6"/>
      <c r="C7" s="20" t="s">
        <v>250</v>
      </c>
      <c r="D7" s="21" t="s">
        <v>244</v>
      </c>
      <c r="E7" s="21" t="s">
        <v>245</v>
      </c>
      <c r="F7" s="32"/>
      <c r="G7" s="20"/>
    </row>
    <row r="8" spans="1:11" x14ac:dyDescent="0.55000000000000004">
      <c r="B8" s="6"/>
      <c r="D8" s="22" t="s">
        <v>246</v>
      </c>
      <c r="E8" s="22" t="s">
        <v>247</v>
      </c>
      <c r="F8" s="33" t="s">
        <v>248</v>
      </c>
      <c r="G8" s="33" t="s">
        <v>249</v>
      </c>
    </row>
    <row r="9" spans="1:11" x14ac:dyDescent="0.55000000000000004">
      <c r="A9" s="40" t="s">
        <v>2</v>
      </c>
      <c r="B9" s="41" t="s">
        <v>3</v>
      </c>
      <c r="C9" s="24">
        <f>+C11+C51+C67</f>
        <v>196879494.89000002</v>
      </c>
      <c r="D9" s="24">
        <f t="shared" ref="D9" si="0">+D11+D51</f>
        <v>135827979.39000002</v>
      </c>
      <c r="E9" s="24">
        <f>+E11+E51</f>
        <v>15808197.510000002</v>
      </c>
      <c r="F9" s="24">
        <f t="shared" ref="F9:G9" si="1">+F11+F51</f>
        <v>151636176.90000001</v>
      </c>
      <c r="G9" s="24">
        <f t="shared" si="1"/>
        <v>16144709.030000001</v>
      </c>
    </row>
    <row r="10" spans="1:11" x14ac:dyDescent="0.55000000000000004">
      <c r="A10" s="39"/>
      <c r="B10" s="39"/>
      <c r="C10" s="30"/>
    </row>
    <row r="11" spans="1:11" x14ac:dyDescent="0.55000000000000004">
      <c r="A11" s="40" t="s">
        <v>4</v>
      </c>
      <c r="B11" s="41" t="s">
        <v>5</v>
      </c>
      <c r="C11" s="24">
        <f t="shared" ref="C11" si="2">+C12</f>
        <v>11456000.460000001</v>
      </c>
      <c r="D11" s="24">
        <f t="shared" ref="D11:G11" si="3">+D12</f>
        <v>4884637.1599999992</v>
      </c>
      <c r="E11" s="24">
        <f t="shared" si="3"/>
        <v>355117.95999999996</v>
      </c>
      <c r="F11" s="24">
        <f t="shared" si="3"/>
        <v>5239755.1199999992</v>
      </c>
      <c r="G11" s="24">
        <f t="shared" si="3"/>
        <v>6216245.3400000008</v>
      </c>
    </row>
    <row r="12" spans="1:11" x14ac:dyDescent="0.55000000000000004">
      <c r="A12" s="42" t="s">
        <v>6</v>
      </c>
      <c r="B12" s="35" t="s">
        <v>7</v>
      </c>
      <c r="C12" s="24">
        <f t="shared" ref="C12" si="4">+C13+C27+C33+C42+C46</f>
        <v>11456000.460000001</v>
      </c>
      <c r="D12" s="24">
        <f t="shared" ref="D12" si="5">+D13+D27+D33+D42+D46</f>
        <v>4884637.1599999992</v>
      </c>
      <c r="E12" s="24">
        <f t="shared" ref="E12:G12" si="6">+E13+E27+E33+E42+E46</f>
        <v>355117.95999999996</v>
      </c>
      <c r="F12" s="24">
        <f t="shared" si="6"/>
        <v>5239755.1199999992</v>
      </c>
      <c r="G12" s="24">
        <f t="shared" si="6"/>
        <v>6216245.3400000008</v>
      </c>
      <c r="H12" s="11"/>
    </row>
    <row r="13" spans="1:11" x14ac:dyDescent="0.55000000000000004">
      <c r="A13" s="42" t="s">
        <v>8</v>
      </c>
      <c r="B13" s="35" t="s">
        <v>9</v>
      </c>
      <c r="C13" s="24">
        <f t="shared" ref="C13" si="7">SUM(C14:C25)</f>
        <v>2211593.9699999997</v>
      </c>
      <c r="D13" s="24">
        <f t="shared" ref="D13" si="8">SUM(D14:D25)</f>
        <v>1763565.4799999997</v>
      </c>
      <c r="E13" s="24">
        <f t="shared" ref="E13:G13" si="9">SUM(E14:E25)</f>
        <v>114144.45999999999</v>
      </c>
      <c r="F13" s="24">
        <f t="shared" si="9"/>
        <v>1877709.9399999997</v>
      </c>
      <c r="G13" s="24">
        <f t="shared" si="9"/>
        <v>333884.03000000014</v>
      </c>
    </row>
    <row r="14" spans="1:11" x14ac:dyDescent="0.55000000000000004">
      <c r="A14" s="43" t="s">
        <v>10</v>
      </c>
      <c r="B14" s="38" t="s">
        <v>11</v>
      </c>
      <c r="C14" s="55">
        <v>1720120.43</v>
      </c>
      <c r="D14" s="20">
        <f>+Septiembre!F14</f>
        <v>936856.6599999998</v>
      </c>
      <c r="E14" s="20">
        <v>87234.459999999992</v>
      </c>
      <c r="F14" s="20">
        <f>+E14+D14</f>
        <v>1024091.1199999998</v>
      </c>
      <c r="G14" s="36">
        <f>+C14-F14</f>
        <v>696029.31000000017</v>
      </c>
      <c r="H14"/>
      <c r="I14" s="2"/>
      <c r="J14" s="58"/>
      <c r="K14" s="57"/>
    </row>
    <row r="15" spans="1:11" x14ac:dyDescent="0.55000000000000004">
      <c r="A15" s="43" t="s">
        <v>12</v>
      </c>
      <c r="B15" s="38" t="s">
        <v>13</v>
      </c>
      <c r="C15" s="20">
        <v>4167.43</v>
      </c>
      <c r="D15" s="20">
        <f>+Septiembre!F15</f>
        <v>0</v>
      </c>
      <c r="F15" s="20">
        <f t="shared" ref="F15:F25" si="10">+E15+D15</f>
        <v>0</v>
      </c>
      <c r="G15" s="36">
        <f t="shared" ref="G15:G25" si="11">+C15-F15</f>
        <v>4167.43</v>
      </c>
      <c r="H15"/>
      <c r="I15" s="2"/>
      <c r="J15" s="58"/>
      <c r="K15" s="57"/>
    </row>
    <row r="16" spans="1:11" x14ac:dyDescent="0.55000000000000004">
      <c r="A16" s="43" t="s">
        <v>14</v>
      </c>
      <c r="B16" s="38" t="s">
        <v>15</v>
      </c>
      <c r="D16" s="20">
        <f>+Septiembre!F16</f>
        <v>0</v>
      </c>
      <c r="E16" s="20">
        <v>1000</v>
      </c>
      <c r="F16" s="20">
        <f t="shared" si="10"/>
        <v>1000</v>
      </c>
      <c r="G16" s="36">
        <f t="shared" si="11"/>
        <v>-1000</v>
      </c>
      <c r="H16"/>
      <c r="I16" s="2"/>
      <c r="J16" s="58"/>
      <c r="K16" s="57"/>
    </row>
    <row r="17" spans="1:11" x14ac:dyDescent="0.55000000000000004">
      <c r="A17" s="43" t="s">
        <v>16</v>
      </c>
      <c r="B17" s="38" t="s">
        <v>17</v>
      </c>
      <c r="D17" s="20">
        <f>+Septiembre!F17</f>
        <v>0</v>
      </c>
      <c r="F17" s="20">
        <f t="shared" si="10"/>
        <v>0</v>
      </c>
      <c r="G17" s="36">
        <f t="shared" si="11"/>
        <v>0</v>
      </c>
      <c r="H17"/>
      <c r="I17" s="2"/>
      <c r="J17" s="58"/>
      <c r="K17" s="57"/>
    </row>
    <row r="18" spans="1:11" x14ac:dyDescent="0.55000000000000004">
      <c r="A18" s="43" t="s">
        <v>18</v>
      </c>
      <c r="B18" s="38" t="s">
        <v>19</v>
      </c>
      <c r="C18" s="20">
        <v>125896.46</v>
      </c>
      <c r="D18" s="20">
        <f>+Septiembre!F18</f>
        <v>137055</v>
      </c>
      <c r="E18" s="20">
        <v>15400</v>
      </c>
      <c r="F18" s="20">
        <f t="shared" si="10"/>
        <v>152455</v>
      </c>
      <c r="G18" s="36">
        <f t="shared" si="11"/>
        <v>-26558.539999999994</v>
      </c>
      <c r="H18" s="2"/>
      <c r="I18" s="2"/>
      <c r="J18" s="58"/>
      <c r="K18" s="57"/>
    </row>
    <row r="19" spans="1:11" x14ac:dyDescent="0.55000000000000004">
      <c r="A19" s="43" t="s">
        <v>20</v>
      </c>
      <c r="B19" s="38" t="s">
        <v>21</v>
      </c>
      <c r="C19" s="20">
        <v>29071.71</v>
      </c>
      <c r="D19" s="20">
        <f>+Septiembre!F19</f>
        <v>38860.82</v>
      </c>
      <c r="E19" s="20">
        <v>1010</v>
      </c>
      <c r="F19" s="20">
        <f t="shared" si="10"/>
        <v>39870.82</v>
      </c>
      <c r="G19" s="36">
        <f t="shared" si="11"/>
        <v>-10799.11</v>
      </c>
      <c r="H19"/>
      <c r="I19" s="2"/>
      <c r="J19" s="58"/>
      <c r="K19" s="57"/>
    </row>
    <row r="20" spans="1:11" x14ac:dyDescent="0.55000000000000004">
      <c r="A20" s="43" t="s">
        <v>22</v>
      </c>
      <c r="B20" s="38" t="s">
        <v>23</v>
      </c>
      <c r="D20" s="20">
        <f>+Septiembre!F20</f>
        <v>0</v>
      </c>
      <c r="F20" s="20">
        <f t="shared" si="10"/>
        <v>0</v>
      </c>
      <c r="G20" s="36">
        <f t="shared" si="11"/>
        <v>0</v>
      </c>
      <c r="H20"/>
      <c r="I20" s="2"/>
      <c r="J20" s="58"/>
      <c r="K20" s="57"/>
    </row>
    <row r="21" spans="1:11" x14ac:dyDescent="0.55000000000000004">
      <c r="A21" s="43" t="s">
        <v>24</v>
      </c>
      <c r="B21" s="38" t="s">
        <v>25</v>
      </c>
      <c r="D21" s="20">
        <f>+Septiembre!F21</f>
        <v>0</v>
      </c>
      <c r="F21" s="20">
        <f t="shared" si="10"/>
        <v>0</v>
      </c>
      <c r="G21" s="36">
        <f t="shared" si="11"/>
        <v>0</v>
      </c>
      <c r="H21"/>
      <c r="I21" s="2"/>
      <c r="J21" s="57"/>
      <c r="K21" s="57"/>
    </row>
    <row r="22" spans="1:11" x14ac:dyDescent="0.55000000000000004">
      <c r="A22" s="43" t="s">
        <v>26</v>
      </c>
      <c r="B22" s="38" t="s">
        <v>27</v>
      </c>
      <c r="C22" s="20">
        <v>87025.71</v>
      </c>
      <c r="D22" s="20">
        <f>+Septiembre!F22</f>
        <v>65461</v>
      </c>
      <c r="E22" s="20">
        <v>1000</v>
      </c>
      <c r="F22" s="20">
        <f t="shared" si="10"/>
        <v>66461</v>
      </c>
      <c r="G22" s="36">
        <f t="shared" si="11"/>
        <v>20564.710000000006</v>
      </c>
      <c r="H22" s="56"/>
      <c r="I22" s="2"/>
      <c r="J22" s="57"/>
      <c r="K22" s="57"/>
    </row>
    <row r="23" spans="1:11" x14ac:dyDescent="0.55000000000000004">
      <c r="A23" s="43" t="s">
        <v>28</v>
      </c>
      <c r="B23" s="38" t="s">
        <v>29</v>
      </c>
      <c r="D23" s="20">
        <f>+Septiembre!F23</f>
        <v>0</v>
      </c>
      <c r="F23" s="20">
        <f t="shared" si="10"/>
        <v>0</v>
      </c>
      <c r="G23" s="36">
        <f t="shared" si="11"/>
        <v>0</v>
      </c>
      <c r="H23" s="56"/>
      <c r="I23" s="2"/>
      <c r="J23" s="57"/>
      <c r="K23" s="57"/>
    </row>
    <row r="24" spans="1:11" x14ac:dyDescent="0.55000000000000004">
      <c r="A24" s="43" t="s">
        <v>227</v>
      </c>
      <c r="B24" s="32" t="s">
        <v>232</v>
      </c>
      <c r="C24" s="20">
        <v>29060.57</v>
      </c>
      <c r="D24" s="20">
        <f>+Septiembre!F24</f>
        <v>0</v>
      </c>
      <c r="F24" s="20">
        <f t="shared" si="10"/>
        <v>0</v>
      </c>
      <c r="G24" s="36">
        <f t="shared" si="11"/>
        <v>29060.57</v>
      </c>
      <c r="J24" s="5"/>
    </row>
    <row r="25" spans="1:11" x14ac:dyDescent="0.55000000000000004">
      <c r="A25" s="43" t="s">
        <v>243</v>
      </c>
      <c r="B25" s="38" t="s">
        <v>223</v>
      </c>
      <c r="C25" s="20">
        <v>216251.66</v>
      </c>
      <c r="D25" s="20">
        <f>+Septiembre!F25</f>
        <v>585332</v>
      </c>
      <c r="E25" s="20">
        <v>8500</v>
      </c>
      <c r="F25" s="20">
        <f t="shared" si="10"/>
        <v>593832</v>
      </c>
      <c r="G25" s="36">
        <f t="shared" si="11"/>
        <v>-377580.33999999997</v>
      </c>
      <c r="J25" s="5"/>
    </row>
    <row r="26" spans="1:11" x14ac:dyDescent="0.55000000000000004">
      <c r="A26" s="38"/>
      <c r="B26" s="38"/>
      <c r="G26" s="37"/>
      <c r="J26" s="5"/>
    </row>
    <row r="27" spans="1:11" x14ac:dyDescent="0.55000000000000004">
      <c r="A27" s="42" t="s">
        <v>30</v>
      </c>
      <c r="B27" s="35" t="s">
        <v>31</v>
      </c>
      <c r="C27" s="23">
        <f>SUM(C28:C30)</f>
        <v>3217332.59</v>
      </c>
      <c r="D27" s="23">
        <f t="shared" ref="D27:G27" si="12">SUM(D28:D30)</f>
        <v>3013571.6799999997</v>
      </c>
      <c r="E27" s="23">
        <f t="shared" si="12"/>
        <v>238273.5</v>
      </c>
      <c r="F27" s="23">
        <f t="shared" si="12"/>
        <v>3251845.1799999997</v>
      </c>
      <c r="G27" s="23">
        <f t="shared" si="12"/>
        <v>-34512.589999999851</v>
      </c>
      <c r="J27" s="5"/>
    </row>
    <row r="28" spans="1:11" x14ac:dyDescent="0.55000000000000004">
      <c r="A28" s="43" t="s">
        <v>32</v>
      </c>
      <c r="B28" s="38" t="s">
        <v>33</v>
      </c>
      <c r="C28" s="20">
        <v>3217332.59</v>
      </c>
      <c r="D28" s="20">
        <f>+Septiembre!F28</f>
        <v>3013571.6799999997</v>
      </c>
      <c r="E28" s="55">
        <v>238273.5</v>
      </c>
      <c r="F28" s="20">
        <f t="shared" ref="F28:F30" si="13">+E28+D28</f>
        <v>3251845.1799999997</v>
      </c>
      <c r="G28" s="36">
        <f t="shared" ref="G28:G30" si="14">+C28-F28</f>
        <v>-34512.589999999851</v>
      </c>
    </row>
    <row r="29" spans="1:11" x14ac:dyDescent="0.55000000000000004">
      <c r="A29" s="43" t="s">
        <v>34</v>
      </c>
      <c r="D29" s="20">
        <f>+Septiembre!F29</f>
        <v>0</v>
      </c>
      <c r="F29" s="20">
        <f t="shared" si="13"/>
        <v>0</v>
      </c>
      <c r="G29" s="36">
        <f t="shared" si="14"/>
        <v>0</v>
      </c>
    </row>
    <row r="30" spans="1:11" x14ac:dyDescent="0.55000000000000004">
      <c r="A30" s="43" t="s">
        <v>35</v>
      </c>
      <c r="D30" s="20">
        <f>+Septiembre!F30</f>
        <v>0</v>
      </c>
      <c r="F30" s="20">
        <f t="shared" si="13"/>
        <v>0</v>
      </c>
      <c r="G30" s="36">
        <f t="shared" si="14"/>
        <v>0</v>
      </c>
    </row>
    <row r="31" spans="1:11" x14ac:dyDescent="0.55000000000000004">
      <c r="A31" s="43"/>
      <c r="B31" s="38"/>
      <c r="G31" s="37"/>
    </row>
    <row r="32" spans="1:11" x14ac:dyDescent="0.55000000000000004">
      <c r="A32" s="43"/>
      <c r="B32" s="38"/>
      <c r="G32" s="37"/>
    </row>
    <row r="33" spans="1:9" x14ac:dyDescent="0.55000000000000004">
      <c r="A33" s="42" t="s">
        <v>36</v>
      </c>
      <c r="B33" s="35" t="s">
        <v>37</v>
      </c>
      <c r="C33" s="23">
        <f>SUM(C34:C39)</f>
        <v>126828</v>
      </c>
      <c r="D33" s="23">
        <f t="shared" ref="D33:G33" si="15">SUM(D34:D39)</f>
        <v>107500</v>
      </c>
      <c r="E33" s="23">
        <f t="shared" si="15"/>
        <v>2700</v>
      </c>
      <c r="F33" s="23">
        <f t="shared" si="15"/>
        <v>110200</v>
      </c>
      <c r="G33" s="23">
        <f t="shared" si="15"/>
        <v>16628</v>
      </c>
    </row>
    <row r="34" spans="1:9" x14ac:dyDescent="0.55000000000000004">
      <c r="A34" s="43" t="s">
        <v>38</v>
      </c>
      <c r="B34" s="38" t="s">
        <v>39</v>
      </c>
      <c r="D34" s="20">
        <f>+Septiembre!F34</f>
        <v>0</v>
      </c>
      <c r="F34" s="20">
        <f t="shared" ref="F34:F39" si="16">+E34+D34</f>
        <v>0</v>
      </c>
      <c r="G34" s="36">
        <f t="shared" ref="G34:G39" si="17">+C34-F34</f>
        <v>0</v>
      </c>
    </row>
    <row r="35" spans="1:9" x14ac:dyDescent="0.55000000000000004">
      <c r="A35" s="43" t="s">
        <v>40</v>
      </c>
      <c r="B35" s="32" t="s">
        <v>41</v>
      </c>
      <c r="D35" s="20">
        <f>+Septiembre!F35</f>
        <v>0</v>
      </c>
      <c r="F35" s="20">
        <f t="shared" si="16"/>
        <v>0</v>
      </c>
      <c r="G35" s="36">
        <f t="shared" si="17"/>
        <v>0</v>
      </c>
    </row>
    <row r="36" spans="1:9" x14ac:dyDescent="0.55000000000000004">
      <c r="A36" s="43" t="s">
        <v>42</v>
      </c>
      <c r="B36" s="32" t="s">
        <v>43</v>
      </c>
      <c r="D36" s="20">
        <f>+Septiembre!F36</f>
        <v>0</v>
      </c>
      <c r="F36" s="20">
        <f t="shared" si="16"/>
        <v>0</v>
      </c>
      <c r="G36" s="36">
        <f t="shared" si="17"/>
        <v>0</v>
      </c>
    </row>
    <row r="37" spans="1:9" x14ac:dyDescent="0.55000000000000004">
      <c r="A37" s="43" t="s">
        <v>44</v>
      </c>
      <c r="B37" s="32" t="s">
        <v>45</v>
      </c>
      <c r="D37" s="20">
        <f>+Septiembre!F37</f>
        <v>0</v>
      </c>
      <c r="F37" s="20">
        <f t="shared" si="16"/>
        <v>0</v>
      </c>
      <c r="G37" s="36">
        <f t="shared" si="17"/>
        <v>0</v>
      </c>
    </row>
    <row r="38" spans="1:9" x14ac:dyDescent="0.55000000000000004">
      <c r="A38" s="43" t="s">
        <v>46</v>
      </c>
      <c r="B38" s="32" t="s">
        <v>47</v>
      </c>
      <c r="D38" s="20">
        <f>+Septiembre!F38</f>
        <v>0</v>
      </c>
      <c r="F38" s="20">
        <f t="shared" si="16"/>
        <v>0</v>
      </c>
      <c r="G38" s="36">
        <f t="shared" si="17"/>
        <v>0</v>
      </c>
    </row>
    <row r="39" spans="1:9" x14ac:dyDescent="0.55000000000000004">
      <c r="A39" s="43" t="s">
        <v>225</v>
      </c>
      <c r="B39" s="38" t="s">
        <v>226</v>
      </c>
      <c r="C39" s="20">
        <v>126828</v>
      </c>
      <c r="D39" s="20">
        <f>+Septiembre!F39</f>
        <v>107500</v>
      </c>
      <c r="E39" s="20">
        <v>2700</v>
      </c>
      <c r="F39" s="20">
        <f t="shared" si="16"/>
        <v>110200</v>
      </c>
      <c r="G39" s="36">
        <f t="shared" si="17"/>
        <v>16628</v>
      </c>
    </row>
    <row r="40" spans="1:9" x14ac:dyDescent="0.55000000000000004">
      <c r="A40" s="43"/>
      <c r="B40" s="38"/>
    </row>
    <row r="41" spans="1:9" x14ac:dyDescent="0.55000000000000004">
      <c r="A41" s="43"/>
      <c r="B41" s="38"/>
    </row>
    <row r="42" spans="1:9" x14ac:dyDescent="0.55000000000000004">
      <c r="A42" s="42" t="s">
        <v>48</v>
      </c>
      <c r="B42" s="35" t="s">
        <v>49</v>
      </c>
      <c r="C42" s="25">
        <f>SUM(C43:C44)</f>
        <v>5414385.1500000004</v>
      </c>
      <c r="D42" s="25">
        <f t="shared" ref="D42:G42" si="18">+D43</f>
        <v>0</v>
      </c>
      <c r="E42" s="25">
        <f t="shared" si="18"/>
        <v>0</v>
      </c>
      <c r="F42" s="25">
        <f t="shared" si="18"/>
        <v>0</v>
      </c>
      <c r="G42" s="25">
        <f t="shared" si="18"/>
        <v>5414385.1500000004</v>
      </c>
    </row>
    <row r="43" spans="1:9" x14ac:dyDescent="0.55000000000000004">
      <c r="A43" s="43" t="s">
        <v>50</v>
      </c>
      <c r="B43" s="44" t="s">
        <v>51</v>
      </c>
      <c r="C43" s="20">
        <v>5414385.1500000004</v>
      </c>
      <c r="D43" s="20">
        <f>+Septiembre!F43</f>
        <v>0</v>
      </c>
      <c r="F43" s="20">
        <f t="shared" ref="F43" si="19">+E43+D43</f>
        <v>0</v>
      </c>
      <c r="G43" s="36">
        <f t="shared" ref="G43" si="20">+C43-F43</f>
        <v>5414385.1500000004</v>
      </c>
    </row>
    <row r="44" spans="1:9" x14ac:dyDescent="0.55000000000000004">
      <c r="A44" s="43" t="s">
        <v>262</v>
      </c>
      <c r="B44" s="44" t="s">
        <v>269</v>
      </c>
      <c r="G44" s="36"/>
    </row>
    <row r="45" spans="1:9" x14ac:dyDescent="0.55000000000000004">
      <c r="A45" s="43"/>
      <c r="B45" s="38"/>
    </row>
    <row r="46" spans="1:9" s="14" customFormat="1" x14ac:dyDescent="0.55000000000000004">
      <c r="A46" s="42" t="s">
        <v>52</v>
      </c>
      <c r="B46" s="45" t="s">
        <v>53</v>
      </c>
      <c r="C46" s="26">
        <f>+C47</f>
        <v>485860.75</v>
      </c>
      <c r="D46" s="26">
        <f t="shared" ref="D46:G46" si="21">+D47</f>
        <v>0</v>
      </c>
      <c r="E46" s="26">
        <f t="shared" si="21"/>
        <v>0</v>
      </c>
      <c r="F46" s="26">
        <f t="shared" si="21"/>
        <v>0</v>
      </c>
      <c r="G46" s="26">
        <f t="shared" si="21"/>
        <v>485860.75</v>
      </c>
      <c r="I46" s="15"/>
    </row>
    <row r="47" spans="1:9" x14ac:dyDescent="0.55000000000000004">
      <c r="A47" s="46" t="s">
        <v>54</v>
      </c>
      <c r="B47" s="38" t="s">
        <v>55</v>
      </c>
      <c r="C47" s="20">
        <v>485860.75</v>
      </c>
      <c r="D47" s="20">
        <f>+Septiembre!F47</f>
        <v>0</v>
      </c>
      <c r="F47" s="20">
        <f t="shared" ref="F47" si="22">+E47+D47</f>
        <v>0</v>
      </c>
      <c r="G47" s="36">
        <f t="shared" ref="G47" si="23">+C47-F47</f>
        <v>485860.75</v>
      </c>
    </row>
    <row r="48" spans="1:9" x14ac:dyDescent="0.55000000000000004">
      <c r="A48" s="43"/>
      <c r="B48" s="38"/>
    </row>
    <row r="49" spans="1:9" x14ac:dyDescent="0.55000000000000004">
      <c r="A49" s="43"/>
      <c r="B49" s="38"/>
    </row>
    <row r="50" spans="1:9" x14ac:dyDescent="0.55000000000000004">
      <c r="A50" s="43"/>
      <c r="B50" s="38"/>
      <c r="I50" s="3"/>
    </row>
    <row r="51" spans="1:9" x14ac:dyDescent="0.55000000000000004">
      <c r="A51" s="42" t="s">
        <v>56</v>
      </c>
      <c r="B51" s="35" t="s">
        <v>57</v>
      </c>
      <c r="C51" s="23">
        <f>+C52</f>
        <v>156324885.47</v>
      </c>
      <c r="D51" s="23">
        <f t="shared" ref="D51:G51" si="24">+D52</f>
        <v>130943342.23</v>
      </c>
      <c r="E51" s="23">
        <f t="shared" si="24"/>
        <v>15453079.550000001</v>
      </c>
      <c r="F51" s="23">
        <f t="shared" si="24"/>
        <v>146396421.78</v>
      </c>
      <c r="G51" s="23">
        <f t="shared" si="24"/>
        <v>9928463.6900000013</v>
      </c>
      <c r="H51" s="11"/>
      <c r="I51" s="3"/>
    </row>
    <row r="52" spans="1:9" x14ac:dyDescent="0.55000000000000004">
      <c r="A52" s="47" t="s">
        <v>58</v>
      </c>
      <c r="B52" s="39" t="s">
        <v>59</v>
      </c>
      <c r="C52" s="23">
        <f>SUM(C53:C64)</f>
        <v>156324885.47</v>
      </c>
      <c r="D52" s="23">
        <f>SUM(D53:D64)</f>
        <v>130943342.23</v>
      </c>
      <c r="E52" s="23">
        <f t="shared" ref="E52:G52" si="25">SUM(E53:E64)</f>
        <v>15453079.550000001</v>
      </c>
      <c r="F52" s="23">
        <f t="shared" si="25"/>
        <v>146396421.78</v>
      </c>
      <c r="G52" s="23">
        <f t="shared" si="25"/>
        <v>9928463.6900000013</v>
      </c>
      <c r="I52" s="3"/>
    </row>
    <row r="53" spans="1:9" x14ac:dyDescent="0.55000000000000004">
      <c r="A53" s="43" t="s">
        <v>60</v>
      </c>
      <c r="B53" s="38" t="s">
        <v>61</v>
      </c>
      <c r="C53" s="20">
        <v>152472389.00999999</v>
      </c>
      <c r="D53" s="20">
        <f>+Septiembre!F53</f>
        <v>123468187.2</v>
      </c>
      <c r="E53" s="20">
        <v>15131272</v>
      </c>
      <c r="F53" s="20">
        <f t="shared" ref="F53:F64" si="26">+E53+D53</f>
        <v>138599459.19999999</v>
      </c>
      <c r="G53" s="36">
        <f t="shared" ref="G53:G63" si="27">+C53-F53</f>
        <v>13872929.810000002</v>
      </c>
      <c r="I53" s="3"/>
    </row>
    <row r="54" spans="1:9" x14ac:dyDescent="0.55000000000000004">
      <c r="A54" s="43" t="s">
        <v>62</v>
      </c>
      <c r="B54" s="38" t="s">
        <v>63</v>
      </c>
      <c r="D54" s="20">
        <f>+Septiembre!F54</f>
        <v>0</v>
      </c>
      <c r="F54" s="20">
        <f t="shared" si="26"/>
        <v>0</v>
      </c>
      <c r="G54" s="36">
        <f t="shared" si="27"/>
        <v>0</v>
      </c>
      <c r="I54" s="3"/>
    </row>
    <row r="55" spans="1:9" x14ac:dyDescent="0.55000000000000004">
      <c r="A55" s="43" t="s">
        <v>64</v>
      </c>
      <c r="B55" s="38" t="s">
        <v>65</v>
      </c>
      <c r="D55" s="20">
        <f>+Septiembre!F55</f>
        <v>0</v>
      </c>
      <c r="F55" s="20">
        <f t="shared" si="26"/>
        <v>0</v>
      </c>
      <c r="G55" s="36">
        <f t="shared" si="27"/>
        <v>0</v>
      </c>
      <c r="I55" s="3"/>
    </row>
    <row r="56" spans="1:9" x14ac:dyDescent="0.55000000000000004">
      <c r="A56" s="43" t="s">
        <v>66</v>
      </c>
      <c r="B56" s="38" t="s">
        <v>67</v>
      </c>
      <c r="C56" s="20">
        <v>872040</v>
      </c>
      <c r="D56" s="20">
        <f>+Septiembre!F56</f>
        <v>1253876.48</v>
      </c>
      <c r="F56" s="20">
        <f t="shared" si="26"/>
        <v>1253876.48</v>
      </c>
      <c r="G56" s="36">
        <f t="shared" si="27"/>
        <v>-381836.48</v>
      </c>
      <c r="I56" s="3"/>
    </row>
    <row r="57" spans="1:9" x14ac:dyDescent="0.55000000000000004">
      <c r="A57" s="43" t="s">
        <v>68</v>
      </c>
      <c r="B57" s="38" t="s">
        <v>69</v>
      </c>
      <c r="C57" s="20">
        <v>414735</v>
      </c>
      <c r="D57" s="20">
        <f>+Septiembre!F57</f>
        <v>0</v>
      </c>
      <c r="F57" s="20">
        <f t="shared" si="26"/>
        <v>0</v>
      </c>
      <c r="G57" s="36">
        <f t="shared" si="27"/>
        <v>414735</v>
      </c>
      <c r="I57" s="3"/>
    </row>
    <row r="58" spans="1:9" x14ac:dyDescent="0.55000000000000004">
      <c r="A58" s="43" t="s">
        <v>70</v>
      </c>
      <c r="B58" s="38" t="s">
        <v>71</v>
      </c>
      <c r="C58" s="20">
        <v>757099.43</v>
      </c>
      <c r="D58" s="20">
        <f>+Septiembre!F58</f>
        <v>729140.6399999999</v>
      </c>
      <c r="E58" s="20">
        <v>65299.38</v>
      </c>
      <c r="F58" s="20">
        <f t="shared" si="26"/>
        <v>794440.0199999999</v>
      </c>
      <c r="G58" s="36">
        <f t="shared" si="27"/>
        <v>-37340.589999999851</v>
      </c>
      <c r="I58" s="3"/>
    </row>
    <row r="59" spans="1:9" x14ac:dyDescent="0.55000000000000004">
      <c r="A59" s="43" t="s">
        <v>72</v>
      </c>
      <c r="B59" s="38" t="s">
        <v>231</v>
      </c>
      <c r="C59" s="20">
        <v>1152622.03</v>
      </c>
      <c r="D59" s="20">
        <f>+Septiembre!F59</f>
        <v>4493270.91</v>
      </c>
      <c r="E59" s="20">
        <v>148508.17000000001</v>
      </c>
      <c r="F59" s="20">
        <f t="shared" si="26"/>
        <v>4641779.08</v>
      </c>
      <c r="G59" s="36">
        <f t="shared" si="27"/>
        <v>-3489157.05</v>
      </c>
      <c r="I59" s="3"/>
    </row>
    <row r="60" spans="1:9" x14ac:dyDescent="0.55000000000000004">
      <c r="A60" s="43" t="s">
        <v>73</v>
      </c>
      <c r="B60" s="38" t="s">
        <v>74</v>
      </c>
      <c r="C60" s="20">
        <v>630000</v>
      </c>
      <c r="D60" s="20">
        <f>+Septiembre!F60</f>
        <v>699867</v>
      </c>
      <c r="F60" s="20">
        <f t="shared" si="26"/>
        <v>699867</v>
      </c>
      <c r="G60" s="36">
        <f t="shared" si="27"/>
        <v>-69867</v>
      </c>
      <c r="I60" s="3"/>
    </row>
    <row r="61" spans="1:9" x14ac:dyDescent="0.55000000000000004">
      <c r="A61" s="43" t="s">
        <v>75</v>
      </c>
      <c r="B61" s="38" t="s">
        <v>233</v>
      </c>
      <c r="C61" s="20">
        <v>26000</v>
      </c>
      <c r="D61" s="20">
        <f>+Septiembre!F61</f>
        <v>0</v>
      </c>
      <c r="F61" s="20">
        <f t="shared" si="26"/>
        <v>0</v>
      </c>
      <c r="G61" s="36">
        <f t="shared" si="27"/>
        <v>26000</v>
      </c>
      <c r="I61" s="3"/>
    </row>
    <row r="62" spans="1:9" x14ac:dyDescent="0.55000000000000004">
      <c r="A62" s="43" t="s">
        <v>241</v>
      </c>
      <c r="B62" s="32" t="s">
        <v>242</v>
      </c>
      <c r="D62" s="20">
        <f>+Septiembre!F62</f>
        <v>0</v>
      </c>
      <c r="F62" s="20">
        <f t="shared" si="26"/>
        <v>0</v>
      </c>
      <c r="G62" s="36">
        <f t="shared" si="27"/>
        <v>0</v>
      </c>
      <c r="I62" s="3"/>
    </row>
    <row r="63" spans="1:9" x14ac:dyDescent="0.55000000000000004">
      <c r="A63" s="43" t="s">
        <v>254</v>
      </c>
      <c r="B63" s="38" t="s">
        <v>255</v>
      </c>
      <c r="D63" s="20">
        <f>+Septiembre!F63</f>
        <v>29000</v>
      </c>
      <c r="E63" s="20">
        <v>78000</v>
      </c>
      <c r="F63" s="20">
        <f t="shared" si="26"/>
        <v>107000</v>
      </c>
      <c r="G63" s="36">
        <f t="shared" si="27"/>
        <v>-107000</v>
      </c>
      <c r="I63" s="3"/>
    </row>
    <row r="64" spans="1:9" x14ac:dyDescent="0.55000000000000004">
      <c r="A64" s="43" t="s">
        <v>260</v>
      </c>
      <c r="B64" s="32" t="s">
        <v>261</v>
      </c>
      <c r="D64" s="20">
        <f>+Septiembre!F64</f>
        <v>270000</v>
      </c>
      <c r="E64" s="20">
        <v>30000</v>
      </c>
      <c r="F64" s="20">
        <f t="shared" si="26"/>
        <v>300000</v>
      </c>
      <c r="G64" s="36">
        <f t="shared" ref="G64" si="28">+C64-F64</f>
        <v>-300000</v>
      </c>
      <c r="I64" s="3"/>
    </row>
    <row r="65" spans="1:9" x14ac:dyDescent="0.55000000000000004">
      <c r="A65" s="43"/>
      <c r="I65" s="3"/>
    </row>
    <row r="66" spans="1:9" x14ac:dyDescent="0.55000000000000004">
      <c r="A66" s="43"/>
      <c r="B66" s="48"/>
      <c r="I66" s="3"/>
    </row>
    <row r="67" spans="1:9" x14ac:dyDescent="0.55000000000000004">
      <c r="A67" s="40" t="s">
        <v>76</v>
      </c>
      <c r="B67" s="41" t="s">
        <v>77</v>
      </c>
      <c r="C67" s="28">
        <f>+C68+C75</f>
        <v>29098608.960000001</v>
      </c>
      <c r="D67" s="28">
        <f t="shared" ref="D67:G67" si="29">+D68+D75</f>
        <v>254862</v>
      </c>
      <c r="E67" s="28">
        <f t="shared" si="29"/>
        <v>2314206</v>
      </c>
      <c r="F67" s="28">
        <f t="shared" si="29"/>
        <v>2569068</v>
      </c>
      <c r="G67" s="28">
        <f t="shared" si="29"/>
        <v>26529540.960000001</v>
      </c>
      <c r="I67" s="3"/>
    </row>
    <row r="68" spans="1:9" x14ac:dyDescent="0.55000000000000004">
      <c r="A68" s="42" t="s">
        <v>78</v>
      </c>
      <c r="B68" s="35" t="s">
        <v>79</v>
      </c>
      <c r="C68" s="25">
        <f>+C69</f>
        <v>0</v>
      </c>
      <c r="D68" s="25">
        <f t="shared" ref="D68:G68" si="30">+D69</f>
        <v>0</v>
      </c>
      <c r="E68" s="25">
        <f t="shared" si="30"/>
        <v>0</v>
      </c>
      <c r="F68" s="25">
        <f t="shared" si="30"/>
        <v>0</v>
      </c>
      <c r="G68" s="25">
        <f t="shared" si="30"/>
        <v>0</v>
      </c>
      <c r="I68" s="3"/>
    </row>
    <row r="69" spans="1:9" x14ac:dyDescent="0.55000000000000004">
      <c r="A69" s="42" t="s">
        <v>80</v>
      </c>
      <c r="B69" s="35" t="s">
        <v>81</v>
      </c>
      <c r="C69" s="25">
        <f>SUM(C70:C73)</f>
        <v>0</v>
      </c>
      <c r="D69" s="25">
        <f t="shared" ref="D69:G69" si="31">SUM(D70:D73)</f>
        <v>0</v>
      </c>
      <c r="E69" s="25">
        <f t="shared" si="31"/>
        <v>0</v>
      </c>
      <c r="F69" s="25">
        <f t="shared" si="31"/>
        <v>0</v>
      </c>
      <c r="G69" s="25">
        <f t="shared" si="31"/>
        <v>0</v>
      </c>
      <c r="I69" s="3"/>
    </row>
    <row r="70" spans="1:9" x14ac:dyDescent="0.55000000000000004">
      <c r="A70" s="43" t="s">
        <v>82</v>
      </c>
      <c r="B70" s="32" t="s">
        <v>83</v>
      </c>
      <c r="D70" s="20">
        <f>+Septiembre!F70</f>
        <v>0</v>
      </c>
      <c r="F70" s="20">
        <f t="shared" ref="F70:F71" si="32">+E70+D70</f>
        <v>0</v>
      </c>
      <c r="G70" s="36">
        <f t="shared" ref="G70:G71" si="33">+C70-F70</f>
        <v>0</v>
      </c>
      <c r="I70" s="3"/>
    </row>
    <row r="71" spans="1:9" x14ac:dyDescent="0.55000000000000004">
      <c r="A71" s="43" t="s">
        <v>84</v>
      </c>
      <c r="B71" s="32" t="s">
        <v>85</v>
      </c>
      <c r="D71" s="20">
        <f>+Septiembre!F71</f>
        <v>0</v>
      </c>
      <c r="F71" s="20">
        <f t="shared" si="32"/>
        <v>0</v>
      </c>
      <c r="G71" s="36">
        <f t="shared" si="33"/>
        <v>0</v>
      </c>
      <c r="I71" s="3"/>
    </row>
    <row r="72" spans="1:9" x14ac:dyDescent="0.55000000000000004">
      <c r="A72" s="43"/>
      <c r="B72" s="48"/>
      <c r="I72" s="3"/>
    </row>
    <row r="73" spans="1:9" x14ac:dyDescent="0.55000000000000004">
      <c r="A73" s="43"/>
      <c r="B73" s="48"/>
      <c r="I73" s="3"/>
    </row>
    <row r="74" spans="1:9" x14ac:dyDescent="0.55000000000000004">
      <c r="A74" s="43"/>
      <c r="B74" s="48"/>
      <c r="I74" s="3"/>
    </row>
    <row r="75" spans="1:9" x14ac:dyDescent="0.55000000000000004">
      <c r="A75" s="42" t="s">
        <v>86</v>
      </c>
      <c r="B75" s="35" t="s">
        <v>87</v>
      </c>
      <c r="C75" s="25">
        <f>+C76</f>
        <v>29098608.960000001</v>
      </c>
      <c r="D75" s="25">
        <f t="shared" ref="D75:G75" si="34">+D76</f>
        <v>254862</v>
      </c>
      <c r="E75" s="25">
        <f t="shared" si="34"/>
        <v>2314206</v>
      </c>
      <c r="F75" s="25">
        <f t="shared" si="34"/>
        <v>2569068</v>
      </c>
      <c r="G75" s="25">
        <f t="shared" si="34"/>
        <v>26529540.960000001</v>
      </c>
      <c r="I75" s="3"/>
    </row>
    <row r="76" spans="1:9" x14ac:dyDescent="0.55000000000000004">
      <c r="A76" s="42" t="s">
        <v>88</v>
      </c>
      <c r="B76" s="35" t="s">
        <v>87</v>
      </c>
      <c r="C76" s="25">
        <f>SUM(C77:C79)</f>
        <v>29098608.960000001</v>
      </c>
      <c r="D76" s="25">
        <f t="shared" ref="D76:G76" si="35">SUM(D77:D79)</f>
        <v>254862</v>
      </c>
      <c r="E76" s="25">
        <f t="shared" si="35"/>
        <v>2314206</v>
      </c>
      <c r="F76" s="25">
        <f t="shared" si="35"/>
        <v>2569068</v>
      </c>
      <c r="G76" s="25">
        <f t="shared" si="35"/>
        <v>26529540.960000001</v>
      </c>
      <c r="I76" s="3"/>
    </row>
    <row r="77" spans="1:9" x14ac:dyDescent="0.55000000000000004">
      <c r="A77" s="43" t="s">
        <v>89</v>
      </c>
      <c r="B77" s="32" t="s">
        <v>235</v>
      </c>
      <c r="C77" s="7">
        <v>2700000</v>
      </c>
      <c r="D77" s="20">
        <f>+Septiembre!F77</f>
        <v>0</v>
      </c>
      <c r="F77" s="20">
        <f t="shared" ref="F77:F79" si="36">+E77+D77</f>
        <v>0</v>
      </c>
      <c r="G77" s="36">
        <f t="shared" ref="G77:G79" si="37">+C77-F77</f>
        <v>2700000</v>
      </c>
      <c r="I77" s="3"/>
    </row>
    <row r="78" spans="1:9" x14ac:dyDescent="0.55000000000000004">
      <c r="A78" s="43" t="s">
        <v>90</v>
      </c>
      <c r="B78" s="49" t="s">
        <v>237</v>
      </c>
      <c r="C78" s="20">
        <v>17800000</v>
      </c>
      <c r="D78" s="20">
        <f>+Septiembre!F78</f>
        <v>254862</v>
      </c>
      <c r="E78" s="20">
        <v>2314206</v>
      </c>
      <c r="F78" s="20">
        <f t="shared" si="36"/>
        <v>2569068</v>
      </c>
      <c r="G78" s="36">
        <f t="shared" si="37"/>
        <v>15230932</v>
      </c>
      <c r="I78" s="3"/>
    </row>
    <row r="79" spans="1:9" x14ac:dyDescent="0.55000000000000004">
      <c r="A79" s="43" t="s">
        <v>91</v>
      </c>
      <c r="B79" s="38" t="s">
        <v>236</v>
      </c>
      <c r="C79" s="20">
        <v>8598608.9600000009</v>
      </c>
      <c r="D79" s="20">
        <f>+Septiembre!F79</f>
        <v>0</v>
      </c>
      <c r="F79" s="20">
        <f t="shared" si="36"/>
        <v>0</v>
      </c>
      <c r="G79" s="36">
        <f t="shared" si="37"/>
        <v>8598608.9600000009</v>
      </c>
      <c r="I79" s="3"/>
    </row>
    <row r="80" spans="1:9" x14ac:dyDescent="0.55000000000000004">
      <c r="A80" s="43"/>
      <c r="B80" s="48"/>
      <c r="I80" s="3"/>
    </row>
    <row r="81" spans="1:9" x14ac:dyDescent="0.55000000000000004">
      <c r="A81" s="43"/>
      <c r="B81" s="48"/>
      <c r="I81" s="3"/>
    </row>
    <row r="82" spans="1:9" x14ac:dyDescent="0.55000000000000004">
      <c r="A82" s="43"/>
      <c r="B82" s="48"/>
      <c r="I82" s="3"/>
    </row>
    <row r="83" spans="1:9" x14ac:dyDescent="0.55000000000000004">
      <c r="A83" s="43"/>
      <c r="B83" s="48"/>
      <c r="I83" s="3"/>
    </row>
    <row r="84" spans="1:9" x14ac:dyDescent="0.55000000000000004">
      <c r="A84" s="43"/>
      <c r="B84" s="48"/>
      <c r="I84" s="3"/>
    </row>
    <row r="85" spans="1:9" x14ac:dyDescent="0.55000000000000004">
      <c r="A85" s="43"/>
      <c r="B85" s="48"/>
      <c r="I85" s="3"/>
    </row>
    <row r="86" spans="1:9" x14ac:dyDescent="0.55000000000000004">
      <c r="A86" s="43"/>
      <c r="B86" s="48"/>
      <c r="I86" s="3"/>
    </row>
    <row r="87" spans="1:9" x14ac:dyDescent="0.55000000000000004">
      <c r="A87" s="43"/>
      <c r="B87" s="38"/>
      <c r="I87" s="3"/>
    </row>
    <row r="88" spans="1:9" x14ac:dyDescent="0.55000000000000004">
      <c r="A88" s="43"/>
      <c r="B88" s="38"/>
      <c r="I88" s="3"/>
    </row>
    <row r="89" spans="1:9" x14ac:dyDescent="0.55000000000000004">
      <c r="A89" s="43"/>
      <c r="B89" s="38"/>
      <c r="I89" s="3"/>
    </row>
    <row r="90" spans="1:9" x14ac:dyDescent="0.55000000000000004">
      <c r="A90" s="43"/>
      <c r="B90" s="38"/>
      <c r="I90" s="3"/>
    </row>
    <row r="91" spans="1:9" x14ac:dyDescent="0.55000000000000004">
      <c r="A91" s="43"/>
      <c r="B91" s="38"/>
      <c r="I91" s="3"/>
    </row>
    <row r="92" spans="1:9" x14ac:dyDescent="0.55000000000000004">
      <c r="A92" s="43"/>
      <c r="B92" s="65" t="str">
        <f>+B2</f>
        <v>MUNICIPALIDAD DE LAS COLORADAS</v>
      </c>
      <c r="C92" s="65"/>
      <c r="I92" s="3"/>
    </row>
    <row r="93" spans="1:9" x14ac:dyDescent="0.55000000000000004">
      <c r="A93" s="43"/>
      <c r="B93" s="65" t="s">
        <v>92</v>
      </c>
      <c r="C93" s="65"/>
      <c r="I93" s="3"/>
    </row>
    <row r="94" spans="1:9" x14ac:dyDescent="0.55000000000000004">
      <c r="A94" s="43"/>
      <c r="B94" s="6"/>
      <c r="I94" s="3"/>
    </row>
    <row r="95" spans="1:9" x14ac:dyDescent="0.55000000000000004">
      <c r="A95" s="43"/>
      <c r="B95" s="6" t="s">
        <v>252</v>
      </c>
      <c r="F95" s="34" t="str">
        <f>+F5</f>
        <v>OCTUBRE DE 2021</v>
      </c>
      <c r="I95" s="3"/>
    </row>
    <row r="96" spans="1:9" x14ac:dyDescent="0.55000000000000004">
      <c r="A96" s="43"/>
      <c r="B96" s="6"/>
      <c r="C96" s="29"/>
      <c r="D96" s="29"/>
      <c r="E96" s="29"/>
      <c r="F96" s="29"/>
      <c r="G96" s="38"/>
      <c r="I96" s="3"/>
    </row>
    <row r="97" spans="1:9" x14ac:dyDescent="0.55000000000000004">
      <c r="A97" s="43"/>
      <c r="B97" s="6"/>
      <c r="C97" s="30"/>
      <c r="D97" s="30"/>
      <c r="E97" s="30"/>
      <c r="F97" s="30"/>
      <c r="G97" s="39"/>
      <c r="I97" s="3"/>
    </row>
    <row r="98" spans="1:9" x14ac:dyDescent="0.55000000000000004">
      <c r="A98" s="40" t="s">
        <v>258</v>
      </c>
      <c r="B98" s="41" t="s">
        <v>253</v>
      </c>
      <c r="C98" s="27">
        <f>+C99+C165+C191+C197</f>
        <v>196879494.90000004</v>
      </c>
      <c r="D98" s="24">
        <f>+D99+D165+D191+D197</f>
        <v>139993290.37518299</v>
      </c>
      <c r="E98" s="24">
        <f>+E99+E165+E191+E197</f>
        <v>14244927.05285714</v>
      </c>
      <c r="F98" s="24">
        <f>+F99+F165+F191+F197</f>
        <v>146706712.98804012</v>
      </c>
      <c r="G98" s="24">
        <f>+G99+G165+G191+G197</f>
        <v>-13780207.388040135</v>
      </c>
      <c r="I98" s="3"/>
    </row>
    <row r="99" spans="1:9" x14ac:dyDescent="0.55000000000000004">
      <c r="A99" s="40" t="s">
        <v>93</v>
      </c>
      <c r="B99" s="41" t="s">
        <v>94</v>
      </c>
      <c r="C99" s="24">
        <f>+C100+C143</f>
        <v>152547123.26000002</v>
      </c>
      <c r="D99" s="24">
        <f>+D100+D143</f>
        <v>117752009.365183</v>
      </c>
      <c r="E99" s="24">
        <f t="shared" ref="E99:G99" si="38">+E100+E143</f>
        <v>12694258.81285714</v>
      </c>
      <c r="F99" s="24">
        <f t="shared" si="38"/>
        <v>122914763.73804012</v>
      </c>
      <c r="G99" s="24">
        <f t="shared" si="38"/>
        <v>-11071867.098040136</v>
      </c>
      <c r="I99" s="3"/>
    </row>
    <row r="100" spans="1:9" x14ac:dyDescent="0.55000000000000004">
      <c r="A100" s="40" t="s">
        <v>95</v>
      </c>
      <c r="B100" s="41" t="s">
        <v>96</v>
      </c>
      <c r="C100" s="24">
        <f>+C101+C111</f>
        <v>134236828.48000002</v>
      </c>
      <c r="D100" s="24">
        <f t="shared" ref="D100:G100" si="39">+D101+D111</f>
        <v>104658083.935183</v>
      </c>
      <c r="E100" s="24">
        <f t="shared" si="39"/>
        <v>11919252.20285714</v>
      </c>
      <c r="F100" s="24">
        <f t="shared" si="39"/>
        <v>116571336.13804013</v>
      </c>
      <c r="G100" s="24">
        <f t="shared" si="39"/>
        <v>-22672734.278040137</v>
      </c>
      <c r="I100" s="3"/>
    </row>
    <row r="101" spans="1:9" x14ac:dyDescent="0.55000000000000004">
      <c r="A101" s="40" t="s">
        <v>97</v>
      </c>
      <c r="B101" s="41" t="s">
        <v>98</v>
      </c>
      <c r="C101" s="24">
        <f>SUM(C102:C109)</f>
        <v>119956928.51000001</v>
      </c>
      <c r="D101" s="24">
        <f t="shared" ref="D101:G101" si="40">SUM(D102:D109)</f>
        <v>90957184.49000001</v>
      </c>
      <c r="E101" s="24">
        <f t="shared" si="40"/>
        <v>10680111.019999998</v>
      </c>
      <c r="F101" s="24">
        <f t="shared" si="40"/>
        <v>101637295.50999999</v>
      </c>
      <c r="G101" s="24">
        <f t="shared" si="40"/>
        <v>-22018593.619999997</v>
      </c>
      <c r="I101" s="3"/>
    </row>
    <row r="102" spans="1:9" x14ac:dyDescent="0.55000000000000004">
      <c r="A102" s="43" t="s">
        <v>99</v>
      </c>
      <c r="B102" s="38" t="s">
        <v>263</v>
      </c>
      <c r="C102" s="20">
        <f>3603976.97+27987951.58+6312942.23+2433355.84</f>
        <v>40338226.620000005</v>
      </c>
      <c r="D102" s="20">
        <f>+Septiembre!F102</f>
        <v>25301342.129999999</v>
      </c>
      <c r="E102" s="20">
        <v>3262549.3</v>
      </c>
      <c r="F102" s="20">
        <f t="shared" ref="F102:F106" si="41">+E102+D102</f>
        <v>28563891.43</v>
      </c>
      <c r="G102" s="36">
        <f t="shared" ref="G102:G107" si="42">+C103-F102</f>
        <v>27852628.950000003</v>
      </c>
      <c r="I102" s="3"/>
    </row>
    <row r="103" spans="1:9" x14ac:dyDescent="0.55000000000000004">
      <c r="A103" s="43" t="s">
        <v>100</v>
      </c>
      <c r="B103" s="38" t="s">
        <v>229</v>
      </c>
      <c r="C103" s="20">
        <v>56416520.380000003</v>
      </c>
      <c r="D103" s="20">
        <f>+Septiembre!F103</f>
        <v>45098361.259999998</v>
      </c>
      <c r="E103" s="20">
        <v>5353770.0999999996</v>
      </c>
      <c r="F103" s="20">
        <f t="shared" si="41"/>
        <v>50452131.359999999</v>
      </c>
      <c r="G103" s="36">
        <f t="shared" si="42"/>
        <v>-50452131.359999999</v>
      </c>
      <c r="I103" s="3"/>
    </row>
    <row r="104" spans="1:9" x14ac:dyDescent="0.55000000000000004">
      <c r="A104" s="43" t="s">
        <v>101</v>
      </c>
      <c r="B104" s="38" t="s">
        <v>264</v>
      </c>
      <c r="D104" s="20">
        <f>+Septiembre!F104</f>
        <v>0</v>
      </c>
      <c r="F104" s="20">
        <f t="shared" si="41"/>
        <v>0</v>
      </c>
      <c r="G104" s="36">
        <f t="shared" si="42"/>
        <v>21941843.969999999</v>
      </c>
      <c r="I104" s="3"/>
    </row>
    <row r="105" spans="1:9" x14ac:dyDescent="0.55000000000000004">
      <c r="A105" s="43" t="s">
        <v>102</v>
      </c>
      <c r="B105" s="38" t="s">
        <v>284</v>
      </c>
      <c r="C105" s="20">
        <v>21941843.969999999</v>
      </c>
      <c r="D105" s="20">
        <f>+Septiembre!F105</f>
        <v>15851328.699999999</v>
      </c>
      <c r="E105" s="20">
        <v>1947303.52</v>
      </c>
      <c r="F105" s="20">
        <f t="shared" si="41"/>
        <v>17798632.219999999</v>
      </c>
      <c r="G105" s="36">
        <f t="shared" si="42"/>
        <v>-16538294.68</v>
      </c>
      <c r="I105" s="3"/>
    </row>
    <row r="106" spans="1:9" x14ac:dyDescent="0.55000000000000004">
      <c r="A106" s="43" t="s">
        <v>103</v>
      </c>
      <c r="B106" s="38" t="s">
        <v>265</v>
      </c>
      <c r="C106" s="20">
        <v>1260337.54</v>
      </c>
      <c r="D106" s="20">
        <f>+Septiembre!F106</f>
        <v>901183.45</v>
      </c>
      <c r="E106" s="20">
        <v>116488.1</v>
      </c>
      <c r="F106" s="20">
        <f t="shared" si="41"/>
        <v>1017671.5499999999</v>
      </c>
      <c r="G106" s="36">
        <f t="shared" si="42"/>
        <v>-1017671.5499999999</v>
      </c>
      <c r="I106" s="3"/>
    </row>
    <row r="107" spans="1:9" x14ac:dyDescent="0.55000000000000004">
      <c r="A107" s="43" t="s">
        <v>288</v>
      </c>
      <c r="B107" s="32" t="s">
        <v>289</v>
      </c>
      <c r="D107" s="20">
        <f>+Septiembre!F107</f>
        <v>3804968.95</v>
      </c>
      <c r="F107" s="20">
        <f t="shared" ref="F107" si="43">+E107+D107</f>
        <v>3804968.95</v>
      </c>
      <c r="G107" s="36">
        <f t="shared" si="42"/>
        <v>-3804968.95</v>
      </c>
      <c r="I107" s="3"/>
    </row>
    <row r="108" spans="1:9" x14ac:dyDescent="0.55000000000000004">
      <c r="A108" s="43"/>
      <c r="B108" s="38"/>
      <c r="G108" s="36"/>
      <c r="I108" s="3"/>
    </row>
    <row r="109" spans="1:9" x14ac:dyDescent="0.55000000000000004">
      <c r="A109" s="43"/>
      <c r="I109" s="3"/>
    </row>
    <row r="110" spans="1:9" x14ac:dyDescent="0.55000000000000004">
      <c r="A110" s="38"/>
      <c r="B110" s="38"/>
      <c r="I110" s="3"/>
    </row>
    <row r="111" spans="1:9" x14ac:dyDescent="0.55000000000000004">
      <c r="A111" s="40" t="s">
        <v>104</v>
      </c>
      <c r="B111" s="41" t="s">
        <v>105</v>
      </c>
      <c r="C111" s="24">
        <f>SUM(C112:C137)</f>
        <v>14279899.969999999</v>
      </c>
      <c r="D111" s="24">
        <f>SUM(D112:D140)</f>
        <v>13700899.445182996</v>
      </c>
      <c r="E111" s="24">
        <f t="shared" ref="E111:G111" si="44">SUM(E112:E136)</f>
        <v>1239141.1828571425</v>
      </c>
      <c r="F111" s="24">
        <f t="shared" si="44"/>
        <v>14934040.628040142</v>
      </c>
      <c r="G111" s="24">
        <f t="shared" si="44"/>
        <v>-654140.65804014087</v>
      </c>
      <c r="I111" s="3"/>
    </row>
    <row r="112" spans="1:9" x14ac:dyDescent="0.55000000000000004">
      <c r="A112" s="43" t="s">
        <v>106</v>
      </c>
      <c r="B112" s="38" t="s">
        <v>39</v>
      </c>
      <c r="C112" s="7"/>
      <c r="D112" s="20">
        <f>+Septiembre!F112</f>
        <v>6000</v>
      </c>
      <c r="F112" s="20">
        <f t="shared" ref="F112:F136" si="45">+E112+D112</f>
        <v>6000</v>
      </c>
      <c r="G112" s="36">
        <f t="shared" ref="G112:G137" si="46">+C113-F112</f>
        <v>52050</v>
      </c>
      <c r="I112" s="3"/>
    </row>
    <row r="113" spans="1:9" x14ac:dyDescent="0.55000000000000004">
      <c r="A113" s="43" t="s">
        <v>107</v>
      </c>
      <c r="B113" s="38" t="s">
        <v>108</v>
      </c>
      <c r="C113" s="20">
        <v>58050</v>
      </c>
      <c r="D113" s="20">
        <f>+Septiembre!F113</f>
        <v>2828.77</v>
      </c>
      <c r="F113" s="20">
        <f t="shared" si="45"/>
        <v>2828.77</v>
      </c>
      <c r="G113" s="36">
        <f t="shared" si="46"/>
        <v>2951117.81</v>
      </c>
      <c r="I113" s="3"/>
    </row>
    <row r="114" spans="1:9" x14ac:dyDescent="0.55000000000000004">
      <c r="A114" s="43" t="s">
        <v>109</v>
      </c>
      <c r="B114" s="38" t="s">
        <v>110</v>
      </c>
      <c r="C114" s="20">
        <v>2953946.58</v>
      </c>
      <c r="D114" s="20">
        <f>+Septiembre!F114</f>
        <v>1844626.07</v>
      </c>
      <c r="E114" s="20">
        <v>351382.23</v>
      </c>
      <c r="F114" s="20">
        <f t="shared" si="45"/>
        <v>2196008.2999999998</v>
      </c>
      <c r="G114" s="36">
        <f t="shared" si="46"/>
        <v>-2063838.14</v>
      </c>
      <c r="I114" s="3"/>
    </row>
    <row r="115" spans="1:9" x14ac:dyDescent="0.55000000000000004">
      <c r="A115" s="43" t="s">
        <v>111</v>
      </c>
      <c r="B115" s="38" t="s">
        <v>112</v>
      </c>
      <c r="C115" s="20">
        <v>132170.16</v>
      </c>
      <c r="D115" s="20">
        <f>+Septiembre!F115</f>
        <v>335020.2</v>
      </c>
      <c r="E115" s="20">
        <v>149500</v>
      </c>
      <c r="F115" s="20">
        <f t="shared" si="45"/>
        <v>484520.2</v>
      </c>
      <c r="G115" s="36">
        <f t="shared" si="46"/>
        <v>-404520.2</v>
      </c>
      <c r="I115" s="3"/>
    </row>
    <row r="116" spans="1:9" x14ac:dyDescent="0.55000000000000004">
      <c r="A116" s="43" t="s">
        <v>113</v>
      </c>
      <c r="B116" s="38" t="s">
        <v>114</v>
      </c>
      <c r="C116" s="20">
        <v>80000</v>
      </c>
      <c r="D116" s="20">
        <f>+Septiembre!F116</f>
        <v>73060.010000000009</v>
      </c>
      <c r="E116" s="20">
        <v>10590</v>
      </c>
      <c r="F116" s="20">
        <f t="shared" si="45"/>
        <v>83650.010000000009</v>
      </c>
      <c r="G116" s="36">
        <f t="shared" si="46"/>
        <v>604247.62</v>
      </c>
      <c r="H116" s="5"/>
      <c r="I116" s="3"/>
    </row>
    <row r="117" spans="1:9" x14ac:dyDescent="0.55000000000000004">
      <c r="A117" s="43" t="s">
        <v>115</v>
      </c>
      <c r="B117" s="38" t="s">
        <v>116</v>
      </c>
      <c r="C117" s="20">
        <v>687897.63</v>
      </c>
      <c r="D117" s="20">
        <f>+Septiembre!F117</f>
        <v>1287992.8799999999</v>
      </c>
      <c r="E117" s="20">
        <v>56373.94</v>
      </c>
      <c r="F117" s="20">
        <f t="shared" si="45"/>
        <v>1344366.8199999998</v>
      </c>
      <c r="G117" s="36">
        <f t="shared" si="46"/>
        <v>-243354.34999999986</v>
      </c>
      <c r="I117" s="3"/>
    </row>
    <row r="118" spans="1:9" x14ac:dyDescent="0.55000000000000004">
      <c r="A118" s="43" t="s">
        <v>117</v>
      </c>
      <c r="B118" s="38" t="s">
        <v>118</v>
      </c>
      <c r="C118" s="20">
        <v>1101012.47</v>
      </c>
      <c r="D118" s="20">
        <f>+Septiembre!F118</f>
        <v>3123917.3</v>
      </c>
      <c r="E118" s="20">
        <v>78804.58</v>
      </c>
      <c r="F118" s="20">
        <f t="shared" si="45"/>
        <v>3202721.88</v>
      </c>
      <c r="G118" s="36">
        <f t="shared" si="46"/>
        <v>-2769995.51</v>
      </c>
      <c r="I118" s="3"/>
    </row>
    <row r="119" spans="1:9" x14ac:dyDescent="0.55000000000000004">
      <c r="A119" s="43" t="s">
        <v>119</v>
      </c>
      <c r="B119" s="38" t="s">
        <v>228</v>
      </c>
      <c r="C119" s="20">
        <v>432726.37</v>
      </c>
      <c r="D119" s="20">
        <f>+Septiembre!F119</f>
        <v>960207.15</v>
      </c>
      <c r="E119" s="20">
        <v>27004.2</v>
      </c>
      <c r="F119" s="20">
        <f t="shared" si="45"/>
        <v>987211.35</v>
      </c>
      <c r="G119" s="36">
        <f t="shared" si="46"/>
        <v>-837211.35</v>
      </c>
      <c r="I119" s="3"/>
    </row>
    <row r="120" spans="1:9" x14ac:dyDescent="0.55000000000000004">
      <c r="A120" s="43" t="s">
        <v>120</v>
      </c>
      <c r="B120" s="38" t="s">
        <v>121</v>
      </c>
      <c r="C120" s="20">
        <v>150000</v>
      </c>
      <c r="D120" s="20">
        <f>+Septiembre!F120</f>
        <v>50221.25</v>
      </c>
      <c r="E120" s="20">
        <v>10897.85</v>
      </c>
      <c r="F120" s="20">
        <f t="shared" si="45"/>
        <v>61119.1</v>
      </c>
      <c r="G120" s="36">
        <f t="shared" si="46"/>
        <v>1510193.51</v>
      </c>
      <c r="I120" s="3"/>
    </row>
    <row r="121" spans="1:9" x14ac:dyDescent="0.55000000000000004">
      <c r="A121" s="43" t="s">
        <v>122</v>
      </c>
      <c r="B121" s="38" t="s">
        <v>123</v>
      </c>
      <c r="C121" s="20">
        <v>1571312.61</v>
      </c>
      <c r="D121" s="20">
        <f>+Septiembre!F121</f>
        <v>954262.78</v>
      </c>
      <c r="E121" s="20">
        <v>185776.69</v>
      </c>
      <c r="F121" s="20">
        <f t="shared" si="45"/>
        <v>1140039.47</v>
      </c>
      <c r="G121" s="36">
        <f t="shared" si="46"/>
        <v>-990039.47</v>
      </c>
      <c r="I121" s="3"/>
    </row>
    <row r="122" spans="1:9" x14ac:dyDescent="0.55000000000000004">
      <c r="A122" s="43" t="s">
        <v>124</v>
      </c>
      <c r="B122" s="44" t="s">
        <v>125</v>
      </c>
      <c r="C122" s="7">
        <v>150000</v>
      </c>
      <c r="D122" s="20">
        <f>+Septiembre!F122</f>
        <v>98900</v>
      </c>
      <c r="E122" s="20">
        <v>6300</v>
      </c>
      <c r="F122" s="20">
        <f t="shared" si="45"/>
        <v>105200</v>
      </c>
      <c r="G122" s="36">
        <f t="shared" si="46"/>
        <v>442256.54000000004</v>
      </c>
      <c r="I122" s="3"/>
    </row>
    <row r="123" spans="1:9" x14ac:dyDescent="0.55000000000000004">
      <c r="A123" s="43" t="s">
        <v>126</v>
      </c>
      <c r="B123" s="38" t="s">
        <v>127</v>
      </c>
      <c r="C123" s="20">
        <v>547456.54</v>
      </c>
      <c r="D123" s="20">
        <f>+Septiembre!F123</f>
        <v>332714.89</v>
      </c>
      <c r="E123" s="20">
        <v>21375.4</v>
      </c>
      <c r="F123" s="20">
        <f t="shared" si="45"/>
        <v>354090.29000000004</v>
      </c>
      <c r="G123" s="36">
        <f t="shared" si="46"/>
        <v>32909.709999999963</v>
      </c>
      <c r="I123" s="3"/>
    </row>
    <row r="124" spans="1:9" x14ac:dyDescent="0.55000000000000004">
      <c r="A124" s="43" t="s">
        <v>128</v>
      </c>
      <c r="B124" s="38" t="s">
        <v>129</v>
      </c>
      <c r="C124" s="20">
        <v>387000</v>
      </c>
      <c r="D124" s="20">
        <f>+Septiembre!F124</f>
        <v>173976.63518299881</v>
      </c>
      <c r="E124" s="20">
        <f>5062.71/0.21</f>
        <v>24108.142857142859</v>
      </c>
      <c r="F124" s="20">
        <f t="shared" si="45"/>
        <v>198084.77804014168</v>
      </c>
      <c r="G124" s="36">
        <f t="shared" si="46"/>
        <v>343715.22195985832</v>
      </c>
      <c r="I124" s="3"/>
    </row>
    <row r="125" spans="1:9" x14ac:dyDescent="0.55000000000000004">
      <c r="A125" s="43" t="s">
        <v>130</v>
      </c>
      <c r="B125" s="38" t="s">
        <v>131</v>
      </c>
      <c r="C125" s="20">
        <v>541800</v>
      </c>
      <c r="D125" s="20">
        <f>+Septiembre!F125</f>
        <v>635530.01</v>
      </c>
      <c r="F125" s="20">
        <f t="shared" si="45"/>
        <v>635530.01</v>
      </c>
      <c r="G125" s="36">
        <f t="shared" si="46"/>
        <v>14469.989999999991</v>
      </c>
      <c r="I125" s="3"/>
    </row>
    <row r="126" spans="1:9" x14ac:dyDescent="0.55000000000000004">
      <c r="A126" s="43" t="s">
        <v>132</v>
      </c>
      <c r="B126" s="38" t="s">
        <v>133</v>
      </c>
      <c r="C126" s="20">
        <v>650000</v>
      </c>
      <c r="D126" s="20">
        <f>+Septiembre!F126</f>
        <v>0</v>
      </c>
      <c r="F126" s="20">
        <f t="shared" si="45"/>
        <v>0</v>
      </c>
      <c r="G126" s="36">
        <f t="shared" si="46"/>
        <v>50000</v>
      </c>
      <c r="I126" s="3"/>
    </row>
    <row r="127" spans="1:9" x14ac:dyDescent="0.55000000000000004">
      <c r="A127" s="43" t="s">
        <v>134</v>
      </c>
      <c r="B127" s="38" t="s">
        <v>135</v>
      </c>
      <c r="C127" s="20">
        <v>50000</v>
      </c>
      <c r="D127" s="20">
        <f>+Septiembre!F127</f>
        <v>49576</v>
      </c>
      <c r="F127" s="20">
        <f t="shared" si="45"/>
        <v>49576</v>
      </c>
      <c r="G127" s="36">
        <f t="shared" si="46"/>
        <v>151664</v>
      </c>
      <c r="I127" s="3"/>
    </row>
    <row r="128" spans="1:9" x14ac:dyDescent="0.55000000000000004">
      <c r="A128" s="43" t="s">
        <v>136</v>
      </c>
      <c r="B128" s="38" t="s">
        <v>137</v>
      </c>
      <c r="C128" s="20">
        <v>201240</v>
      </c>
      <c r="D128" s="20">
        <f>+Septiembre!F128</f>
        <v>176832.68</v>
      </c>
      <c r="E128" s="20">
        <v>60165.88</v>
      </c>
      <c r="F128" s="20">
        <f t="shared" si="45"/>
        <v>236998.56</v>
      </c>
      <c r="G128" s="36">
        <f t="shared" si="46"/>
        <v>227401.44</v>
      </c>
      <c r="I128" s="3"/>
    </row>
    <row r="129" spans="1:9" x14ac:dyDescent="0.55000000000000004">
      <c r="A129" s="43" t="s">
        <v>138</v>
      </c>
      <c r="B129" s="38" t="s">
        <v>139</v>
      </c>
      <c r="C129" s="20">
        <v>464400</v>
      </c>
      <c r="D129" s="20">
        <f>+Septiembre!F129</f>
        <v>142197.03999999998</v>
      </c>
      <c r="E129" s="20">
        <v>13466.59</v>
      </c>
      <c r="F129" s="20">
        <f t="shared" si="45"/>
        <v>155663.62999999998</v>
      </c>
      <c r="G129" s="36">
        <f t="shared" si="46"/>
        <v>2667936.37</v>
      </c>
      <c r="I129" s="3"/>
    </row>
    <row r="130" spans="1:9" x14ac:dyDescent="0.55000000000000004">
      <c r="A130" s="43" t="s">
        <v>140</v>
      </c>
      <c r="B130" s="38" t="s">
        <v>141</v>
      </c>
      <c r="C130" s="20">
        <v>2823600</v>
      </c>
      <c r="D130" s="20">
        <f>+Septiembre!F130</f>
        <v>1844812.5</v>
      </c>
      <c r="E130" s="7">
        <v>150000</v>
      </c>
      <c r="F130" s="20">
        <f t="shared" si="45"/>
        <v>1994812.5</v>
      </c>
      <c r="G130" s="36">
        <f t="shared" si="46"/>
        <v>-1694812.5</v>
      </c>
      <c r="I130" s="3"/>
    </row>
    <row r="131" spans="1:9" x14ac:dyDescent="0.55000000000000004">
      <c r="A131" s="43" t="s">
        <v>142</v>
      </c>
      <c r="B131" s="38" t="s">
        <v>143</v>
      </c>
      <c r="C131" s="20">
        <v>300000</v>
      </c>
      <c r="D131" s="20">
        <f>+Septiembre!F131</f>
        <v>592176.87</v>
      </c>
      <c r="E131" s="20">
        <v>31714.69</v>
      </c>
      <c r="F131" s="20">
        <f t="shared" si="45"/>
        <v>623891.55999999994</v>
      </c>
      <c r="G131" s="36">
        <f t="shared" si="46"/>
        <v>-201403.94999999995</v>
      </c>
      <c r="I131" s="3"/>
    </row>
    <row r="132" spans="1:9" x14ac:dyDescent="0.55000000000000004">
      <c r="A132" s="43" t="s">
        <v>144</v>
      </c>
      <c r="B132" s="38" t="s">
        <v>285</v>
      </c>
      <c r="C132" s="20">
        <f>100000+322487.61</f>
        <v>422487.61</v>
      </c>
      <c r="D132" s="20">
        <f>+Septiembre!F132</f>
        <v>300835.64</v>
      </c>
      <c r="F132" s="20">
        <f t="shared" si="45"/>
        <v>300835.64</v>
      </c>
      <c r="G132" s="36">
        <f t="shared" si="46"/>
        <v>-176035.64</v>
      </c>
      <c r="I132" s="3"/>
    </row>
    <row r="133" spans="1:9" x14ac:dyDescent="0.55000000000000004">
      <c r="A133" s="43" t="s">
        <v>145</v>
      </c>
      <c r="B133" s="44" t="s">
        <v>286</v>
      </c>
      <c r="C133" s="20">
        <v>124800</v>
      </c>
      <c r="D133" s="20">
        <f>+Septiembre!F133</f>
        <v>177525.37</v>
      </c>
      <c r="F133" s="20">
        <f t="shared" si="45"/>
        <v>177525.37</v>
      </c>
      <c r="G133" s="36">
        <f t="shared" si="46"/>
        <v>22474.630000000005</v>
      </c>
      <c r="I133" s="3"/>
    </row>
    <row r="134" spans="1:9" x14ac:dyDescent="0.55000000000000004">
      <c r="A134" s="43" t="s">
        <v>146</v>
      </c>
      <c r="B134" s="44" t="s">
        <v>149</v>
      </c>
      <c r="C134" s="20">
        <v>200000</v>
      </c>
      <c r="D134" s="20">
        <f>+Septiembre!F134</f>
        <v>138683.62</v>
      </c>
      <c r="E134" s="20">
        <v>4850</v>
      </c>
      <c r="F134" s="20">
        <f t="shared" si="45"/>
        <v>143533.62</v>
      </c>
      <c r="G134" s="36">
        <f t="shared" si="46"/>
        <v>106466.38</v>
      </c>
      <c r="I134" s="3"/>
    </row>
    <row r="135" spans="1:9" x14ac:dyDescent="0.55000000000000004">
      <c r="A135" s="43" t="s">
        <v>147</v>
      </c>
      <c r="B135" s="44" t="s">
        <v>287</v>
      </c>
      <c r="C135" s="20">
        <v>250000</v>
      </c>
      <c r="D135" s="20">
        <f>+Septiembre!F135</f>
        <v>31726.2</v>
      </c>
      <c r="F135" s="20">
        <f t="shared" si="45"/>
        <v>31726.2</v>
      </c>
      <c r="G135" s="36">
        <f t="shared" si="46"/>
        <v>-31726.2</v>
      </c>
      <c r="I135" s="3"/>
    </row>
    <row r="136" spans="1:9" x14ac:dyDescent="0.55000000000000004">
      <c r="A136" s="43" t="s">
        <v>148</v>
      </c>
      <c r="B136" s="32" t="s">
        <v>274</v>
      </c>
      <c r="D136" s="20">
        <f>+Septiembre!F136</f>
        <v>361275.58</v>
      </c>
      <c r="E136" s="20">
        <v>56830.99</v>
      </c>
      <c r="F136" s="20">
        <f t="shared" si="45"/>
        <v>418106.57</v>
      </c>
      <c r="G136" s="36">
        <f t="shared" si="46"/>
        <v>-418106.57</v>
      </c>
      <c r="I136" s="3"/>
    </row>
    <row r="137" spans="1:9" x14ac:dyDescent="0.55000000000000004">
      <c r="A137" s="43" t="s">
        <v>278</v>
      </c>
      <c r="B137" s="44" t="s">
        <v>279</v>
      </c>
      <c r="C137" s="5"/>
      <c r="D137" s="20">
        <f>+Septiembre!F137</f>
        <v>6000</v>
      </c>
      <c r="F137" s="20">
        <f t="shared" ref="F137" si="47">+E137+D137</f>
        <v>6000</v>
      </c>
      <c r="G137" s="36">
        <f t="shared" si="46"/>
        <v>-6000</v>
      </c>
      <c r="I137" s="3"/>
    </row>
    <row r="138" spans="1:9" x14ac:dyDescent="0.55000000000000004">
      <c r="A138" s="50"/>
      <c r="B138" s="51"/>
      <c r="I138" s="3"/>
    </row>
    <row r="139" spans="1:9" x14ac:dyDescent="0.55000000000000004">
      <c r="A139" s="38"/>
      <c r="B139" s="52"/>
      <c r="I139" s="3"/>
    </row>
    <row r="140" spans="1:9" x14ac:dyDescent="0.55000000000000004">
      <c r="A140" s="38"/>
      <c r="B140" s="38"/>
      <c r="I140" s="3"/>
    </row>
    <row r="141" spans="1:9" x14ac:dyDescent="0.55000000000000004">
      <c r="A141" s="38"/>
      <c r="B141" s="38"/>
      <c r="I141" s="3"/>
    </row>
    <row r="142" spans="1:9" x14ac:dyDescent="0.55000000000000004">
      <c r="A142" s="38"/>
      <c r="B142" s="38"/>
      <c r="I142" s="3"/>
    </row>
    <row r="143" spans="1:9" x14ac:dyDescent="0.55000000000000004">
      <c r="A143" s="40" t="s">
        <v>150</v>
      </c>
      <c r="B143" s="41" t="s">
        <v>151</v>
      </c>
      <c r="C143" s="28">
        <f>+C144</f>
        <v>18310294.780000001</v>
      </c>
      <c r="D143" s="28">
        <f>+D144</f>
        <v>13093925.43</v>
      </c>
      <c r="E143" s="28">
        <f t="shared" ref="E143:G143" si="48">+E144</f>
        <v>775006.61</v>
      </c>
      <c r="F143" s="28">
        <f t="shared" si="48"/>
        <v>6343427.5999999996</v>
      </c>
      <c r="G143" s="28">
        <f t="shared" si="48"/>
        <v>11600867.180000002</v>
      </c>
      <c r="I143" s="3"/>
    </row>
    <row r="144" spans="1:9" x14ac:dyDescent="0.55000000000000004">
      <c r="A144" s="40" t="s">
        <v>152</v>
      </c>
      <c r="B144" s="41" t="s">
        <v>153</v>
      </c>
      <c r="C144" s="28">
        <f>SUM(C145:C160)</f>
        <v>18310294.780000001</v>
      </c>
      <c r="D144" s="28">
        <f>SUM(D152:D166)</f>
        <v>13093925.43</v>
      </c>
      <c r="E144" s="28">
        <f t="shared" ref="E144:G144" si="49">SUM(E145:E159)</f>
        <v>775006.61</v>
      </c>
      <c r="F144" s="28">
        <f t="shared" si="49"/>
        <v>6343427.5999999996</v>
      </c>
      <c r="G144" s="28">
        <f t="shared" si="49"/>
        <v>11600867.180000002</v>
      </c>
      <c r="I144" s="3"/>
    </row>
    <row r="145" spans="1:9" x14ac:dyDescent="0.55000000000000004">
      <c r="A145" s="43" t="s">
        <v>154</v>
      </c>
      <c r="B145" s="44" t="s">
        <v>155</v>
      </c>
      <c r="C145" s="20">
        <v>366000</v>
      </c>
      <c r="D145" s="20">
        <f>+Septiembre!F145</f>
        <v>538378.16999999993</v>
      </c>
      <c r="E145" s="7">
        <v>45880</v>
      </c>
      <c r="F145" s="20">
        <f t="shared" ref="F145:F160" si="50">+E145+D145</f>
        <v>584258.16999999993</v>
      </c>
      <c r="G145" s="36">
        <f t="shared" ref="G145:G160" si="51">+C146-F145</f>
        <v>-203354.3899999999</v>
      </c>
      <c r="I145" s="3"/>
    </row>
    <row r="146" spans="1:9" x14ac:dyDescent="0.55000000000000004">
      <c r="A146" s="43" t="s">
        <v>156</v>
      </c>
      <c r="B146" s="38" t="s">
        <v>157</v>
      </c>
      <c r="C146" s="20">
        <v>380903.78</v>
      </c>
      <c r="D146" s="20">
        <f>+Septiembre!F146</f>
        <v>316536.61</v>
      </c>
      <c r="E146" s="7">
        <v>548126.61</v>
      </c>
      <c r="F146" s="20">
        <f t="shared" si="50"/>
        <v>864663.22</v>
      </c>
      <c r="G146" s="36">
        <f t="shared" si="51"/>
        <v>-613887.22</v>
      </c>
      <c r="I146" s="3"/>
    </row>
    <row r="147" spans="1:9" x14ac:dyDescent="0.55000000000000004">
      <c r="A147" s="43" t="s">
        <v>158</v>
      </c>
      <c r="B147" s="38" t="s">
        <v>159</v>
      </c>
      <c r="C147" s="20">
        <v>250776</v>
      </c>
      <c r="D147" s="20">
        <f>+Septiembre!F147</f>
        <v>0</v>
      </c>
      <c r="E147" s="7"/>
      <c r="F147" s="20">
        <f t="shared" si="50"/>
        <v>0</v>
      </c>
      <c r="G147" s="36">
        <f t="shared" si="51"/>
        <v>26000</v>
      </c>
      <c r="H147" s="11"/>
      <c r="I147" s="3"/>
    </row>
    <row r="148" spans="1:9" x14ac:dyDescent="0.55000000000000004">
      <c r="A148" s="43" t="s">
        <v>160</v>
      </c>
      <c r="B148" s="44" t="s">
        <v>161</v>
      </c>
      <c r="C148" s="20">
        <v>26000</v>
      </c>
      <c r="D148" s="20">
        <f>+Septiembre!F148</f>
        <v>0</v>
      </c>
      <c r="E148" s="7"/>
      <c r="F148" s="20">
        <f t="shared" si="50"/>
        <v>0</v>
      </c>
      <c r="G148" s="36">
        <f t="shared" si="51"/>
        <v>9840000</v>
      </c>
      <c r="I148" s="3"/>
    </row>
    <row r="149" spans="1:9" x14ac:dyDescent="0.55000000000000004">
      <c r="A149" s="43" t="s">
        <v>0</v>
      </c>
      <c r="B149" s="44" t="s">
        <v>234</v>
      </c>
      <c r="C149" s="20">
        <v>9840000</v>
      </c>
      <c r="D149" s="20">
        <f>+Septiembre!F149</f>
        <v>0</v>
      </c>
      <c r="E149" s="7"/>
      <c r="F149" s="20">
        <f t="shared" si="50"/>
        <v>0</v>
      </c>
      <c r="G149" s="36">
        <f t="shared" si="51"/>
        <v>630000</v>
      </c>
      <c r="I149" s="3"/>
    </row>
    <row r="150" spans="1:9" x14ac:dyDescent="0.55000000000000004">
      <c r="A150" s="43" t="s">
        <v>162</v>
      </c>
      <c r="B150" s="44" t="s">
        <v>74</v>
      </c>
      <c r="C150" s="20">
        <v>630000</v>
      </c>
      <c r="D150" s="20">
        <f>+Septiembre!F150</f>
        <v>512630.61</v>
      </c>
      <c r="E150" s="7">
        <v>60000</v>
      </c>
      <c r="F150" s="20">
        <f t="shared" si="50"/>
        <v>572630.61</v>
      </c>
      <c r="G150" s="36">
        <f t="shared" si="51"/>
        <v>1587369.3900000001</v>
      </c>
      <c r="I150" s="3"/>
    </row>
    <row r="151" spans="1:9" x14ac:dyDescent="0.55000000000000004">
      <c r="A151" s="43" t="s">
        <v>163</v>
      </c>
      <c r="B151" s="38" t="s">
        <v>164</v>
      </c>
      <c r="C151" s="20">
        <v>2160000</v>
      </c>
      <c r="D151" s="20">
        <f>+Septiembre!F151</f>
        <v>1876539.7599999998</v>
      </c>
      <c r="E151" s="7">
        <v>104000</v>
      </c>
      <c r="F151" s="20">
        <f t="shared" si="50"/>
        <v>1980539.7599999998</v>
      </c>
      <c r="G151" s="36">
        <f t="shared" si="51"/>
        <v>1270260.2400000002</v>
      </c>
      <c r="I151" s="3"/>
    </row>
    <row r="152" spans="1:9" x14ac:dyDescent="0.55000000000000004">
      <c r="A152" s="43" t="s">
        <v>165</v>
      </c>
      <c r="B152" s="38" t="s">
        <v>166</v>
      </c>
      <c r="C152" s="7">
        <v>3250800</v>
      </c>
      <c r="D152" s="20">
        <f>+Septiembre!F152</f>
        <v>1940000</v>
      </c>
      <c r="E152" s="7"/>
      <c r="F152" s="20">
        <f t="shared" si="50"/>
        <v>1940000</v>
      </c>
      <c r="G152" s="36">
        <f t="shared" si="51"/>
        <v>-1790000</v>
      </c>
      <c r="I152" s="3"/>
    </row>
    <row r="153" spans="1:9" x14ac:dyDescent="0.55000000000000004">
      <c r="A153" s="43" t="s">
        <v>167</v>
      </c>
      <c r="B153" s="38" t="s">
        <v>168</v>
      </c>
      <c r="C153" s="7">
        <v>150000</v>
      </c>
      <c r="D153" s="20">
        <f>+Septiembre!F153</f>
        <v>0</v>
      </c>
      <c r="E153" s="7"/>
      <c r="F153" s="20">
        <f t="shared" si="50"/>
        <v>0</v>
      </c>
      <c r="G153" s="36">
        <f t="shared" si="51"/>
        <v>657900</v>
      </c>
      <c r="I153" s="3"/>
    </row>
    <row r="154" spans="1:9" x14ac:dyDescent="0.55000000000000004">
      <c r="A154" s="43" t="s">
        <v>169</v>
      </c>
      <c r="B154" s="44" t="s">
        <v>170</v>
      </c>
      <c r="C154" s="7">
        <v>657900</v>
      </c>
      <c r="D154" s="20">
        <f>+Septiembre!F154</f>
        <v>51651.839999999997</v>
      </c>
      <c r="E154" s="7"/>
      <c r="F154" s="20">
        <f t="shared" si="50"/>
        <v>51651.839999999997</v>
      </c>
      <c r="G154" s="36">
        <f t="shared" si="51"/>
        <v>363083.16000000003</v>
      </c>
      <c r="I154" s="3"/>
    </row>
    <row r="155" spans="1:9" x14ac:dyDescent="0.55000000000000004">
      <c r="A155" s="43" t="s">
        <v>1</v>
      </c>
      <c r="B155" s="32" t="s">
        <v>69</v>
      </c>
      <c r="C155" s="7">
        <v>414735</v>
      </c>
      <c r="D155" s="20">
        <f>+Septiembre!F155</f>
        <v>0</v>
      </c>
      <c r="E155" s="7"/>
      <c r="F155" s="20">
        <f t="shared" si="50"/>
        <v>0</v>
      </c>
      <c r="G155" s="36">
        <f t="shared" si="51"/>
        <v>121260</v>
      </c>
      <c r="I155" s="3"/>
    </row>
    <row r="156" spans="1:9" x14ac:dyDescent="0.55000000000000004">
      <c r="A156" s="43" t="s">
        <v>171</v>
      </c>
      <c r="B156" s="44" t="s">
        <v>266</v>
      </c>
      <c r="C156" s="7">
        <v>121260</v>
      </c>
      <c r="D156" s="20">
        <f>+Septiembre!F156</f>
        <v>140000</v>
      </c>
      <c r="E156" s="7">
        <v>17000</v>
      </c>
      <c r="F156" s="20">
        <f t="shared" si="50"/>
        <v>157000</v>
      </c>
      <c r="G156" s="36">
        <f t="shared" si="51"/>
        <v>-95080</v>
      </c>
      <c r="I156" s="3"/>
    </row>
    <row r="157" spans="1:9" x14ac:dyDescent="0.55000000000000004">
      <c r="A157" s="43" t="s">
        <v>172</v>
      </c>
      <c r="B157" s="38" t="s">
        <v>174</v>
      </c>
      <c r="C157" s="7">
        <v>61920</v>
      </c>
      <c r="D157" s="20">
        <f>+Septiembre!F157</f>
        <v>20000</v>
      </c>
      <c r="E157" s="7"/>
      <c r="F157" s="20">
        <f t="shared" si="50"/>
        <v>20000</v>
      </c>
      <c r="G157" s="36">
        <f t="shared" si="51"/>
        <v>-20000</v>
      </c>
      <c r="I157" s="3"/>
    </row>
    <row r="158" spans="1:9" x14ac:dyDescent="0.55000000000000004">
      <c r="A158" s="43" t="s">
        <v>173</v>
      </c>
      <c r="B158" s="38" t="s">
        <v>175</v>
      </c>
      <c r="C158" s="7"/>
      <c r="D158" s="20">
        <f>+Septiembre!F158</f>
        <v>54161</v>
      </c>
      <c r="E158" s="7"/>
      <c r="F158" s="20">
        <f t="shared" si="50"/>
        <v>54161</v>
      </c>
      <c r="G158" s="36">
        <f t="shared" si="51"/>
        <v>-54161</v>
      </c>
      <c r="I158" s="3"/>
    </row>
    <row r="159" spans="1:9" x14ac:dyDescent="0.55000000000000004">
      <c r="A159" s="43" t="s">
        <v>257</v>
      </c>
      <c r="B159" s="7" t="s">
        <v>256</v>
      </c>
      <c r="C159" s="7"/>
      <c r="D159" s="20">
        <f>+Septiembre!F159</f>
        <v>118523</v>
      </c>
      <c r="E159" s="7"/>
      <c r="F159" s="20">
        <f t="shared" si="50"/>
        <v>118523</v>
      </c>
      <c r="G159" s="36">
        <f t="shared" si="51"/>
        <v>-118523</v>
      </c>
      <c r="I159" s="3"/>
    </row>
    <row r="160" spans="1:9" x14ac:dyDescent="0.55000000000000004">
      <c r="A160" s="43"/>
      <c r="B160" s="7"/>
      <c r="C160" s="7"/>
      <c r="D160" s="20">
        <f>+Septiembre!F160</f>
        <v>0</v>
      </c>
      <c r="E160" s="7"/>
      <c r="F160" s="20">
        <f t="shared" si="50"/>
        <v>0</v>
      </c>
      <c r="G160" s="36">
        <f t="shared" si="51"/>
        <v>0</v>
      </c>
      <c r="I160" s="3"/>
    </row>
    <row r="161" spans="1:9" x14ac:dyDescent="0.55000000000000004">
      <c r="A161" s="43"/>
      <c r="B161" s="38"/>
      <c r="I161" s="3"/>
    </row>
    <row r="162" spans="1:9" x14ac:dyDescent="0.55000000000000004">
      <c r="A162" s="43"/>
      <c r="B162" s="38"/>
      <c r="I162" s="3"/>
    </row>
    <row r="163" spans="1:9" x14ac:dyDescent="0.55000000000000004">
      <c r="A163" s="43"/>
      <c r="B163" s="38"/>
      <c r="C163" s="29"/>
      <c r="I163" s="3"/>
    </row>
    <row r="164" spans="1:9" x14ac:dyDescent="0.55000000000000004">
      <c r="A164" s="43"/>
      <c r="B164" s="38"/>
      <c r="C164" s="30"/>
      <c r="D164" s="29"/>
      <c r="E164" s="29"/>
      <c r="F164" s="29"/>
      <c r="G164" s="38"/>
      <c r="I164" s="3"/>
    </row>
    <row r="165" spans="1:9" x14ac:dyDescent="0.55000000000000004">
      <c r="A165" s="40" t="s">
        <v>176</v>
      </c>
      <c r="B165" s="41" t="s">
        <v>177</v>
      </c>
      <c r="C165" s="28">
        <f>+C166+C178</f>
        <v>29283608.960000001</v>
      </c>
      <c r="D165" s="28">
        <f t="shared" ref="D165:G165" si="52">+D166+D178</f>
        <v>10646143.01</v>
      </c>
      <c r="E165" s="28">
        <f t="shared" si="52"/>
        <v>1550668.24</v>
      </c>
      <c r="F165" s="28">
        <f t="shared" si="52"/>
        <v>12196811.25</v>
      </c>
      <c r="G165" s="28">
        <f t="shared" si="52"/>
        <v>8886797.7100000009</v>
      </c>
      <c r="I165" s="3"/>
    </row>
    <row r="166" spans="1:9" x14ac:dyDescent="0.55000000000000004">
      <c r="A166" s="40" t="s">
        <v>178</v>
      </c>
      <c r="B166" s="41" t="s">
        <v>179</v>
      </c>
      <c r="C166" s="30">
        <f>SUM(C167:C175)</f>
        <v>2885000</v>
      </c>
      <c r="D166" s="30">
        <f t="shared" ref="D166:E166" si="53">SUM(D167:D175)</f>
        <v>123446.58</v>
      </c>
      <c r="E166" s="30">
        <f t="shared" si="53"/>
        <v>31275.629999999997</v>
      </c>
      <c r="F166" s="28">
        <f t="shared" ref="F166:G166" si="54">SUM(F167:F176)</f>
        <v>154722.21</v>
      </c>
      <c r="G166" s="28">
        <f t="shared" si="54"/>
        <v>30277.79</v>
      </c>
      <c r="I166" s="3"/>
    </row>
    <row r="167" spans="1:9" x14ac:dyDescent="0.55000000000000004">
      <c r="A167" s="43" t="s">
        <v>180</v>
      </c>
      <c r="B167" s="38" t="s">
        <v>181</v>
      </c>
      <c r="C167" s="7"/>
      <c r="D167" s="20">
        <f>+Septiembre!F167</f>
        <v>0</v>
      </c>
      <c r="F167" s="20">
        <f t="shared" ref="F167:F175" si="55">+E167+D167</f>
        <v>0</v>
      </c>
      <c r="G167" s="36">
        <f t="shared" ref="G167:G175" si="56">+C169-F167</f>
        <v>0</v>
      </c>
      <c r="I167" s="3"/>
    </row>
    <row r="168" spans="1:9" x14ac:dyDescent="0.55000000000000004">
      <c r="A168" s="43" t="s">
        <v>182</v>
      </c>
      <c r="B168" s="44" t="s">
        <v>183</v>
      </c>
      <c r="C168" s="7">
        <v>2700000</v>
      </c>
      <c r="D168" s="20">
        <f>+Septiembre!F168</f>
        <v>0</v>
      </c>
      <c r="F168" s="20">
        <f t="shared" si="55"/>
        <v>0</v>
      </c>
      <c r="G168" s="36">
        <f t="shared" si="56"/>
        <v>135000</v>
      </c>
      <c r="I168" s="3"/>
    </row>
    <row r="169" spans="1:9" x14ac:dyDescent="0.55000000000000004">
      <c r="A169" s="43" t="s">
        <v>184</v>
      </c>
      <c r="B169" s="44" t="s">
        <v>185</v>
      </c>
      <c r="C169" s="7"/>
      <c r="D169" s="20">
        <f>+Septiembre!F169</f>
        <v>0</v>
      </c>
      <c r="F169" s="20">
        <f t="shared" si="55"/>
        <v>0</v>
      </c>
      <c r="G169" s="36">
        <f t="shared" si="56"/>
        <v>50000</v>
      </c>
      <c r="I169" s="3"/>
    </row>
    <row r="170" spans="1:9" x14ac:dyDescent="0.55000000000000004">
      <c r="A170" s="43" t="s">
        <v>186</v>
      </c>
      <c r="B170" s="44" t="s">
        <v>187</v>
      </c>
      <c r="C170" s="7">
        <v>135000</v>
      </c>
      <c r="D170" s="20">
        <f>+Septiembre!F170</f>
        <v>61522.58</v>
      </c>
      <c r="F170" s="20">
        <f t="shared" si="55"/>
        <v>61522.58</v>
      </c>
      <c r="G170" s="36">
        <f t="shared" si="56"/>
        <v>-61522.58</v>
      </c>
      <c r="I170" s="3"/>
    </row>
    <row r="171" spans="1:9" x14ac:dyDescent="0.55000000000000004">
      <c r="A171" s="43" t="s">
        <v>188</v>
      </c>
      <c r="B171" s="44" t="s">
        <v>189</v>
      </c>
      <c r="C171" s="7">
        <v>50000</v>
      </c>
      <c r="D171" s="20">
        <f>+Septiembre!F171</f>
        <v>25799</v>
      </c>
      <c r="E171" s="20">
        <v>8265.42</v>
      </c>
      <c r="F171" s="20">
        <f t="shared" si="55"/>
        <v>34064.42</v>
      </c>
      <c r="G171" s="36">
        <f t="shared" si="56"/>
        <v>-34064.42</v>
      </c>
      <c r="I171" s="3"/>
    </row>
    <row r="172" spans="1:9" x14ac:dyDescent="0.55000000000000004">
      <c r="A172" s="43" t="s">
        <v>190</v>
      </c>
      <c r="B172" s="44" t="s">
        <v>191</v>
      </c>
      <c r="C172" s="7"/>
      <c r="D172" s="20">
        <f>+Septiembre!F172</f>
        <v>15132</v>
      </c>
      <c r="F172" s="20">
        <f t="shared" si="55"/>
        <v>15132</v>
      </c>
      <c r="G172" s="36">
        <f t="shared" si="56"/>
        <v>-15132</v>
      </c>
      <c r="I172" s="3"/>
    </row>
    <row r="173" spans="1:9" x14ac:dyDescent="0.55000000000000004">
      <c r="A173" s="43" t="s">
        <v>192</v>
      </c>
      <c r="B173" s="44" t="s">
        <v>193</v>
      </c>
      <c r="C173" s="7"/>
      <c r="D173" s="20">
        <f>+Septiembre!F173</f>
        <v>20993</v>
      </c>
      <c r="F173" s="20">
        <f t="shared" si="55"/>
        <v>20993</v>
      </c>
      <c r="G173" s="36">
        <f t="shared" si="56"/>
        <v>-20993</v>
      </c>
      <c r="I173" s="3"/>
    </row>
    <row r="174" spans="1:9" x14ac:dyDescent="0.55000000000000004">
      <c r="A174" s="43" t="s">
        <v>194</v>
      </c>
      <c r="B174" s="44" t="s">
        <v>195</v>
      </c>
      <c r="D174" s="20">
        <f>+Septiembre!F174</f>
        <v>0</v>
      </c>
      <c r="E174" s="20">
        <v>23010.21</v>
      </c>
      <c r="F174" s="20">
        <f t="shared" si="55"/>
        <v>23010.21</v>
      </c>
      <c r="G174" s="36">
        <f t="shared" si="56"/>
        <v>-23010.21</v>
      </c>
      <c r="I174" s="3"/>
    </row>
    <row r="175" spans="1:9" x14ac:dyDescent="0.55000000000000004">
      <c r="A175" s="43" t="s">
        <v>196</v>
      </c>
      <c r="B175" s="44" t="s">
        <v>197</v>
      </c>
      <c r="D175" s="20">
        <f>+Septiembre!F175</f>
        <v>0</v>
      </c>
      <c r="F175" s="20">
        <f t="shared" si="55"/>
        <v>0</v>
      </c>
      <c r="G175" s="36">
        <f t="shared" si="56"/>
        <v>0</v>
      </c>
      <c r="I175" s="3"/>
    </row>
    <row r="176" spans="1:9" x14ac:dyDescent="0.55000000000000004">
      <c r="A176" s="43"/>
      <c r="B176" s="44"/>
      <c r="I176" s="3"/>
    </row>
    <row r="177" spans="1:9" x14ac:dyDescent="0.55000000000000004">
      <c r="A177" s="43"/>
      <c r="B177" s="44"/>
      <c r="C177" s="30"/>
      <c r="D177" s="30"/>
      <c r="E177" s="30"/>
      <c r="F177" s="30"/>
      <c r="G177" s="39"/>
      <c r="I177" s="3"/>
    </row>
    <row r="178" spans="1:9" x14ac:dyDescent="0.55000000000000004">
      <c r="A178" s="40" t="s">
        <v>198</v>
      </c>
      <c r="B178" s="53" t="s">
        <v>199</v>
      </c>
      <c r="C178" s="24">
        <f>+C179</f>
        <v>26398608.960000001</v>
      </c>
      <c r="D178" s="24">
        <f t="shared" ref="D178:G178" si="57">+D179</f>
        <v>10522696.43</v>
      </c>
      <c r="E178" s="24">
        <f t="shared" si="57"/>
        <v>1519392.61</v>
      </c>
      <c r="F178" s="24">
        <f t="shared" si="57"/>
        <v>12042089.039999999</v>
      </c>
      <c r="G178" s="24">
        <f t="shared" si="57"/>
        <v>8856519.9200000018</v>
      </c>
      <c r="I178" s="3"/>
    </row>
    <row r="179" spans="1:9" x14ac:dyDescent="0.55000000000000004">
      <c r="A179" s="40" t="s">
        <v>200</v>
      </c>
      <c r="B179" s="53" t="s">
        <v>201</v>
      </c>
      <c r="C179" s="62">
        <f>SUM(C180:C184)</f>
        <v>26398608.960000001</v>
      </c>
      <c r="D179" s="24">
        <f t="shared" ref="D179:G179" si="58">SUM(D180:D185)</f>
        <v>10522696.43</v>
      </c>
      <c r="E179" s="24">
        <f t="shared" si="58"/>
        <v>1519392.61</v>
      </c>
      <c r="F179" s="24">
        <f t="shared" si="58"/>
        <v>12042089.039999999</v>
      </c>
      <c r="G179" s="24">
        <f t="shared" si="58"/>
        <v>8856519.9200000018</v>
      </c>
      <c r="I179" s="3"/>
    </row>
    <row r="180" spans="1:9" x14ac:dyDescent="0.55000000000000004">
      <c r="A180" s="43" t="s">
        <v>202</v>
      </c>
      <c r="B180" s="44" t="s">
        <v>203</v>
      </c>
      <c r="C180" s="20">
        <v>800000</v>
      </c>
      <c r="D180" s="20">
        <f>+Septiembre!F180</f>
        <v>0</v>
      </c>
      <c r="F180" s="20">
        <f t="shared" ref="F180:F184" si="59">+E180+D180</f>
        <v>0</v>
      </c>
      <c r="G180" s="36">
        <f t="shared" ref="G180:G185" si="60">+C182-F180</f>
        <v>6400000</v>
      </c>
      <c r="I180" s="3"/>
    </row>
    <row r="181" spans="1:9" x14ac:dyDescent="0.55000000000000004">
      <c r="A181" s="43" t="s">
        <v>204</v>
      </c>
      <c r="B181" s="44" t="s">
        <v>238</v>
      </c>
      <c r="C181" s="20">
        <v>4700000</v>
      </c>
      <c r="D181" s="20">
        <f>+Septiembre!F181</f>
        <v>0</v>
      </c>
      <c r="F181" s="20">
        <f t="shared" si="59"/>
        <v>0</v>
      </c>
      <c r="G181" s="36">
        <f t="shared" si="60"/>
        <v>5900000</v>
      </c>
      <c r="I181" s="3"/>
    </row>
    <row r="182" spans="1:9" x14ac:dyDescent="0.55000000000000004">
      <c r="A182" s="43" t="s">
        <v>205</v>
      </c>
      <c r="B182" s="32" t="s">
        <v>239</v>
      </c>
      <c r="C182" s="20">
        <v>6400000</v>
      </c>
      <c r="D182" s="20">
        <f>+Septiembre!F182</f>
        <v>0</v>
      </c>
      <c r="F182" s="20">
        <f t="shared" si="59"/>
        <v>0</v>
      </c>
      <c r="G182" s="36">
        <f t="shared" si="60"/>
        <v>8598608.9600000009</v>
      </c>
      <c r="I182" s="3"/>
    </row>
    <row r="183" spans="1:9" x14ac:dyDescent="0.55000000000000004">
      <c r="A183" s="43" t="s">
        <v>206</v>
      </c>
      <c r="B183" s="32" t="s">
        <v>240</v>
      </c>
      <c r="C183" s="20">
        <v>5900000</v>
      </c>
      <c r="D183" s="20">
        <f>+Septiembre!F183</f>
        <v>0</v>
      </c>
      <c r="F183" s="20">
        <f t="shared" si="59"/>
        <v>0</v>
      </c>
      <c r="G183" s="36">
        <f t="shared" si="60"/>
        <v>0</v>
      </c>
      <c r="I183" s="3"/>
    </row>
    <row r="184" spans="1:9" x14ac:dyDescent="0.55000000000000004">
      <c r="A184" s="43" t="s">
        <v>207</v>
      </c>
      <c r="B184" s="44" t="s">
        <v>230</v>
      </c>
      <c r="C184" s="20">
        <v>8598608.9600000009</v>
      </c>
      <c r="D184" s="20">
        <f>+Septiembre!F184</f>
        <v>7732162.4299999997</v>
      </c>
      <c r="E184" s="20">
        <v>1431392.61</v>
      </c>
      <c r="F184" s="20">
        <f t="shared" si="59"/>
        <v>9163555.0399999991</v>
      </c>
      <c r="G184" s="36">
        <f t="shared" si="60"/>
        <v>-9163555.0399999991</v>
      </c>
      <c r="I184" s="3"/>
    </row>
    <row r="185" spans="1:9" x14ac:dyDescent="0.55000000000000004">
      <c r="A185" s="43"/>
      <c r="B185" s="44"/>
      <c r="D185" s="20">
        <f>+Septiembre!F185</f>
        <v>2790534</v>
      </c>
      <c r="E185" s="20">
        <v>88000</v>
      </c>
      <c r="F185" s="20">
        <f t="shared" ref="F185" si="61">+E185+D185</f>
        <v>2878534</v>
      </c>
      <c r="G185" s="36">
        <f t="shared" si="60"/>
        <v>-2878534</v>
      </c>
      <c r="I185" s="3"/>
    </row>
    <row r="186" spans="1:9" x14ac:dyDescent="0.55000000000000004">
      <c r="A186" s="43"/>
      <c r="I186" s="3"/>
    </row>
    <row r="187" spans="1:9" x14ac:dyDescent="0.55000000000000004">
      <c r="A187" s="43"/>
      <c r="B187" s="38"/>
      <c r="I187" s="3"/>
    </row>
    <row r="188" spans="1:9" x14ac:dyDescent="0.55000000000000004">
      <c r="A188" s="43"/>
      <c r="B188" s="38"/>
      <c r="I188" s="3"/>
    </row>
    <row r="189" spans="1:9" x14ac:dyDescent="0.55000000000000004">
      <c r="A189" s="43"/>
      <c r="B189" s="38"/>
      <c r="I189" s="3"/>
    </row>
    <row r="190" spans="1:9" x14ac:dyDescent="0.55000000000000004">
      <c r="A190" s="43"/>
      <c r="B190" s="38"/>
      <c r="I190" s="3"/>
    </row>
    <row r="191" spans="1:9" x14ac:dyDescent="0.55000000000000004">
      <c r="A191" s="40" t="s">
        <v>208</v>
      </c>
      <c r="B191" s="41" t="s">
        <v>209</v>
      </c>
      <c r="C191" s="23">
        <f>+C192</f>
        <v>10536775.050000001</v>
      </c>
      <c r="D191" s="23">
        <f t="shared" ref="D191:G192" si="62">+D192</f>
        <v>11595138</v>
      </c>
      <c r="E191" s="23">
        <f t="shared" si="62"/>
        <v>0</v>
      </c>
      <c r="F191" s="23">
        <f t="shared" si="62"/>
        <v>11595138</v>
      </c>
      <c r="G191" s="23">
        <f t="shared" si="62"/>
        <v>-11595138</v>
      </c>
      <c r="I191" s="3"/>
    </row>
    <row r="192" spans="1:9" x14ac:dyDescent="0.55000000000000004">
      <c r="A192" s="40" t="s">
        <v>210</v>
      </c>
      <c r="B192" s="41" t="s">
        <v>211</v>
      </c>
      <c r="C192" s="23">
        <f>+C193</f>
        <v>10536775.050000001</v>
      </c>
      <c r="D192" s="23">
        <f t="shared" si="62"/>
        <v>11595138</v>
      </c>
      <c r="E192" s="23">
        <f t="shared" si="62"/>
        <v>0</v>
      </c>
      <c r="F192" s="23">
        <f t="shared" si="62"/>
        <v>11595138</v>
      </c>
      <c r="G192" s="23">
        <f t="shared" si="62"/>
        <v>-11595138</v>
      </c>
      <c r="I192" s="3"/>
    </row>
    <row r="193" spans="1:9" x14ac:dyDescent="0.55000000000000004">
      <c r="A193" s="43" t="s">
        <v>212</v>
      </c>
      <c r="B193" s="38" t="s">
        <v>213</v>
      </c>
      <c r="C193" s="20">
        <v>10536775.050000001</v>
      </c>
      <c r="D193" s="20">
        <f>+Septiembre!F193</f>
        <v>11595138</v>
      </c>
      <c r="F193" s="20">
        <f>+D193+E193</f>
        <v>11595138</v>
      </c>
      <c r="G193" s="36">
        <f>+C195-F193</f>
        <v>-11595138</v>
      </c>
      <c r="I193" s="3"/>
    </row>
    <row r="194" spans="1:9" x14ac:dyDescent="0.55000000000000004">
      <c r="A194" s="43" t="s">
        <v>214</v>
      </c>
      <c r="B194" s="38" t="s">
        <v>215</v>
      </c>
      <c r="D194" s="20">
        <f>+Septiembre!F194</f>
        <v>0</v>
      </c>
      <c r="G194" s="36">
        <f>+C196-F194</f>
        <v>0</v>
      </c>
      <c r="I194" s="3"/>
    </row>
    <row r="195" spans="1:9" x14ac:dyDescent="0.55000000000000004">
      <c r="A195" s="38"/>
      <c r="B195" s="38"/>
      <c r="G195" s="36">
        <f>+C197-F195</f>
        <v>4511987.63</v>
      </c>
      <c r="I195" s="3"/>
    </row>
    <row r="196" spans="1:9" x14ac:dyDescent="0.55000000000000004">
      <c r="A196" s="38"/>
      <c r="B196" s="38"/>
      <c r="I196" s="3"/>
    </row>
    <row r="197" spans="1:9" x14ac:dyDescent="0.55000000000000004">
      <c r="A197" s="40" t="s">
        <v>216</v>
      </c>
      <c r="B197" s="41" t="s">
        <v>217</v>
      </c>
      <c r="C197" s="24">
        <f>+C198</f>
        <v>4511987.63</v>
      </c>
      <c r="D197" s="24">
        <f t="shared" ref="D197:G197" si="63">+D198</f>
        <v>0</v>
      </c>
      <c r="E197" s="24">
        <f t="shared" si="63"/>
        <v>0</v>
      </c>
      <c r="F197" s="24">
        <f t="shared" si="63"/>
        <v>0</v>
      </c>
      <c r="G197" s="24">
        <f t="shared" si="63"/>
        <v>0</v>
      </c>
      <c r="I197" s="3"/>
    </row>
    <row r="198" spans="1:9" x14ac:dyDescent="0.55000000000000004">
      <c r="A198" s="40" t="s">
        <v>218</v>
      </c>
      <c r="B198" s="41" t="s">
        <v>219</v>
      </c>
      <c r="C198" s="24">
        <f>+C200</f>
        <v>4511987.63</v>
      </c>
      <c r="D198" s="24">
        <f t="shared" ref="D198:G198" si="64">+D200</f>
        <v>0</v>
      </c>
      <c r="E198" s="24">
        <f t="shared" si="64"/>
        <v>0</v>
      </c>
      <c r="F198" s="24">
        <f t="shared" si="64"/>
        <v>0</v>
      </c>
      <c r="G198" s="24">
        <f t="shared" si="64"/>
        <v>0</v>
      </c>
      <c r="I198" s="3"/>
    </row>
    <row r="199" spans="1:9" x14ac:dyDescent="0.55000000000000004">
      <c r="A199" s="40" t="s">
        <v>220</v>
      </c>
      <c r="B199" s="41" t="s">
        <v>219</v>
      </c>
      <c r="C199" s="24">
        <f>SUM(C200:C201)</f>
        <v>4511987.63</v>
      </c>
      <c r="D199" s="24">
        <f t="shared" ref="D199:G199" si="65">+D200</f>
        <v>0</v>
      </c>
      <c r="E199" s="24">
        <f t="shared" si="65"/>
        <v>0</v>
      </c>
      <c r="F199" s="24">
        <f t="shared" si="65"/>
        <v>0</v>
      </c>
      <c r="G199" s="24">
        <f t="shared" si="65"/>
        <v>0</v>
      </c>
      <c r="I199" s="3"/>
    </row>
    <row r="200" spans="1:9" x14ac:dyDescent="0.55000000000000004">
      <c r="A200" s="43" t="s">
        <v>221</v>
      </c>
      <c r="B200" s="44" t="s">
        <v>222</v>
      </c>
      <c r="C200" s="7">
        <v>4511987.63</v>
      </c>
      <c r="D200" s="20">
        <f>+Septiembre!F200</f>
        <v>0</v>
      </c>
      <c r="G200" s="36">
        <f>+C202-F200</f>
        <v>0</v>
      </c>
      <c r="I200" s="3"/>
    </row>
    <row r="201" spans="1:9" x14ac:dyDescent="0.55000000000000004">
      <c r="A201" s="43" t="s">
        <v>267</v>
      </c>
      <c r="B201" s="38" t="s">
        <v>268</v>
      </c>
      <c r="D201" s="7"/>
      <c r="I201" s="3"/>
    </row>
    <row r="202" spans="1:9" x14ac:dyDescent="0.55000000000000004">
      <c r="A202" s="38"/>
      <c r="B202" s="38"/>
      <c r="D202" s="7"/>
      <c r="I202" s="3"/>
    </row>
    <row r="203" spans="1:9" x14ac:dyDescent="0.55000000000000004">
      <c r="A203" s="38"/>
      <c r="B203" s="38"/>
      <c r="I203" s="3"/>
    </row>
    <row r="204" spans="1:9" x14ac:dyDescent="0.55000000000000004">
      <c r="A204" s="38"/>
      <c r="B204" s="38"/>
      <c r="I204" s="3"/>
    </row>
    <row r="213" spans="1:9" x14ac:dyDescent="0.55000000000000004">
      <c r="A213" s="54"/>
      <c r="B213" s="3"/>
      <c r="C213" s="32"/>
    </row>
    <row r="215" spans="1:9" x14ac:dyDescent="0.55000000000000004">
      <c r="D215" s="32"/>
      <c r="E215" s="3"/>
      <c r="F215" s="3"/>
      <c r="G215" s="3"/>
      <c r="I215" s="3"/>
    </row>
  </sheetData>
  <mergeCells count="4">
    <mergeCell ref="B2:C2"/>
    <mergeCell ref="B3:C3"/>
    <mergeCell ref="B93:C93"/>
    <mergeCell ref="B92:C9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1"/>
  <sheetViews>
    <sheetView topLeftCell="A195" workbookViewId="0">
      <selection activeCell="A204" sqref="A204:XFD238"/>
    </sheetView>
  </sheetViews>
  <sheetFormatPr baseColWidth="10" defaultColWidth="11.41796875" defaultRowHeight="15.3" x14ac:dyDescent="0.55000000000000004"/>
  <cols>
    <col min="1" max="1" width="10.15625" style="32" bestFit="1" customWidth="1"/>
    <col min="2" max="2" width="50.26171875" style="32" customWidth="1"/>
    <col min="3" max="3" width="16.83984375" style="20" bestFit="1" customWidth="1"/>
    <col min="4" max="4" width="19.68359375" style="20" customWidth="1"/>
    <col min="5" max="5" width="15.578125" style="20" bestFit="1" customWidth="1"/>
    <col min="6" max="6" width="16.83984375" style="20" bestFit="1" customWidth="1"/>
    <col min="7" max="7" width="16.83984375" style="32" bestFit="1" customWidth="1"/>
    <col min="8" max="8" width="18.15625" style="3" customWidth="1"/>
    <col min="9" max="9" width="12.68359375" style="5" bestFit="1" customWidth="1"/>
    <col min="10" max="10" width="13" style="3" bestFit="1" customWidth="1"/>
    <col min="11" max="16384" width="11.41796875" style="3"/>
  </cols>
  <sheetData>
    <row r="2" spans="1:11" x14ac:dyDescent="0.55000000000000004">
      <c r="B2" s="65" t="s">
        <v>224</v>
      </c>
      <c r="C2" s="65"/>
    </row>
    <row r="3" spans="1:11" x14ac:dyDescent="0.55000000000000004">
      <c r="B3" s="65" t="s">
        <v>92</v>
      </c>
      <c r="C3" s="65"/>
    </row>
    <row r="4" spans="1:11" x14ac:dyDescent="0.55000000000000004">
      <c r="B4" s="6"/>
      <c r="C4" s="7"/>
    </row>
    <row r="5" spans="1:11" x14ac:dyDescent="0.55000000000000004">
      <c r="B5" s="6" t="s">
        <v>251</v>
      </c>
      <c r="C5" s="7"/>
      <c r="F5" s="34" t="s">
        <v>281</v>
      </c>
    </row>
    <row r="6" spans="1:11" x14ac:dyDescent="0.55000000000000004">
      <c r="B6" s="61"/>
    </row>
    <row r="7" spans="1:11" x14ac:dyDescent="0.55000000000000004">
      <c r="B7" s="6"/>
      <c r="C7" s="20" t="s">
        <v>250</v>
      </c>
      <c r="D7" s="21" t="s">
        <v>244</v>
      </c>
      <c r="E7" s="21" t="s">
        <v>245</v>
      </c>
      <c r="F7" s="32"/>
      <c r="G7" s="20"/>
    </row>
    <row r="8" spans="1:11" x14ac:dyDescent="0.55000000000000004">
      <c r="B8" s="6"/>
      <c r="D8" s="22" t="s">
        <v>246</v>
      </c>
      <c r="E8" s="22" t="s">
        <v>247</v>
      </c>
      <c r="F8" s="33" t="s">
        <v>248</v>
      </c>
      <c r="G8" s="33" t="s">
        <v>249</v>
      </c>
    </row>
    <row r="9" spans="1:11" x14ac:dyDescent="0.55000000000000004">
      <c r="A9" s="40" t="s">
        <v>2</v>
      </c>
      <c r="B9" s="41" t="s">
        <v>3</v>
      </c>
      <c r="C9" s="24">
        <f>+C11+C51+C67</f>
        <v>196879494.89000002</v>
      </c>
      <c r="D9" s="24">
        <f t="shared" ref="D9" si="0">+D11+D51</f>
        <v>151636176.90000001</v>
      </c>
      <c r="E9" s="24">
        <f>+E11+E51</f>
        <v>13693275.369999997</v>
      </c>
      <c r="F9" s="24">
        <f t="shared" ref="F9:G9" si="1">+F11+F51</f>
        <v>165329452.26999998</v>
      </c>
      <c r="G9" s="24">
        <f t="shared" si="1"/>
        <v>2451433.6600000151</v>
      </c>
    </row>
    <row r="10" spans="1:11" x14ac:dyDescent="0.55000000000000004">
      <c r="A10" s="39"/>
      <c r="B10" s="39"/>
      <c r="C10" s="30"/>
    </row>
    <row r="11" spans="1:11" x14ac:dyDescent="0.55000000000000004">
      <c r="A11" s="40" t="s">
        <v>4</v>
      </c>
      <c r="B11" s="41" t="s">
        <v>5</v>
      </c>
      <c r="C11" s="24">
        <f t="shared" ref="C11" si="2">+C12</f>
        <v>11456000.460000001</v>
      </c>
      <c r="D11" s="24">
        <f t="shared" ref="D11:G11" si="3">+D12</f>
        <v>5239755.1199999992</v>
      </c>
      <c r="E11" s="24">
        <f t="shared" si="3"/>
        <v>304682.06</v>
      </c>
      <c r="F11" s="24">
        <f t="shared" si="3"/>
        <v>5544437.1799999997</v>
      </c>
      <c r="G11" s="24">
        <f t="shared" si="3"/>
        <v>5911563.2800000003</v>
      </c>
    </row>
    <row r="12" spans="1:11" x14ac:dyDescent="0.55000000000000004">
      <c r="A12" s="42" t="s">
        <v>6</v>
      </c>
      <c r="B12" s="35" t="s">
        <v>7</v>
      </c>
      <c r="C12" s="24">
        <f t="shared" ref="C12" si="4">+C13+C27+C33+C42+C46</f>
        <v>11456000.460000001</v>
      </c>
      <c r="D12" s="24">
        <f t="shared" ref="D12" si="5">+D13+D27+D33+D42+D46</f>
        <v>5239755.1199999992</v>
      </c>
      <c r="E12" s="24">
        <f t="shared" ref="E12:G12" si="6">+E13+E27+E33+E42+E46</f>
        <v>304682.06</v>
      </c>
      <c r="F12" s="24">
        <f t="shared" si="6"/>
        <v>5544437.1799999997</v>
      </c>
      <c r="G12" s="24">
        <f t="shared" si="6"/>
        <v>5911563.2800000003</v>
      </c>
      <c r="H12" s="11"/>
    </row>
    <row r="13" spans="1:11" x14ac:dyDescent="0.55000000000000004">
      <c r="A13" s="42" t="s">
        <v>8</v>
      </c>
      <c r="B13" s="35" t="s">
        <v>9</v>
      </c>
      <c r="C13" s="24">
        <f t="shared" ref="C13" si="7">SUM(C14:C25)</f>
        <v>2211593.9699999997</v>
      </c>
      <c r="D13" s="24">
        <f t="shared" ref="D13" si="8">SUM(D14:D25)</f>
        <v>1877709.9399999997</v>
      </c>
      <c r="E13" s="24">
        <f t="shared" ref="E13:G13" si="9">SUM(E14:E25)</f>
        <v>117621.96</v>
      </c>
      <c r="F13" s="24">
        <f t="shared" si="9"/>
        <v>1995331.9</v>
      </c>
      <c r="G13" s="24">
        <f t="shared" si="9"/>
        <v>216262.07000000007</v>
      </c>
    </row>
    <row r="14" spans="1:11" x14ac:dyDescent="0.55000000000000004">
      <c r="A14" s="43" t="s">
        <v>10</v>
      </c>
      <c r="B14" s="38" t="s">
        <v>11</v>
      </c>
      <c r="C14" s="55">
        <v>1720120.43</v>
      </c>
      <c r="D14" s="20">
        <f>+Octubre!F14</f>
        <v>1024091.1199999998</v>
      </c>
      <c r="E14" s="20">
        <v>87531.96</v>
      </c>
      <c r="F14" s="20">
        <f>+E14+D14</f>
        <v>1111623.0799999998</v>
      </c>
      <c r="G14" s="36">
        <f>+C14-F14</f>
        <v>608497.35000000009</v>
      </c>
      <c r="H14"/>
      <c r="I14" s="2"/>
      <c r="J14" s="58"/>
      <c r="K14" s="57"/>
    </row>
    <row r="15" spans="1:11" x14ac:dyDescent="0.55000000000000004">
      <c r="A15" s="43" t="s">
        <v>12</v>
      </c>
      <c r="B15" s="38" t="s">
        <v>13</v>
      </c>
      <c r="C15" s="20">
        <v>4167.43</v>
      </c>
      <c r="D15" s="20">
        <f>+Octubre!F15</f>
        <v>0</v>
      </c>
      <c r="F15" s="20">
        <f t="shared" ref="F15:F25" si="10">+E15+D15</f>
        <v>0</v>
      </c>
      <c r="G15" s="36">
        <f t="shared" ref="G15:G25" si="11">+C15-F15</f>
        <v>4167.43</v>
      </c>
      <c r="H15"/>
      <c r="I15" s="2"/>
      <c r="J15" s="58"/>
      <c r="K15" s="57"/>
    </row>
    <row r="16" spans="1:11" x14ac:dyDescent="0.55000000000000004">
      <c r="A16" s="43" t="s">
        <v>14</v>
      </c>
      <c r="B16" s="38" t="s">
        <v>15</v>
      </c>
      <c r="D16" s="20">
        <f>+Octubre!F16</f>
        <v>1000</v>
      </c>
      <c r="E16" s="20">
        <v>1000</v>
      </c>
      <c r="F16" s="20">
        <f t="shared" si="10"/>
        <v>2000</v>
      </c>
      <c r="G16" s="36">
        <f t="shared" si="11"/>
        <v>-2000</v>
      </c>
      <c r="H16"/>
      <c r="I16" s="2"/>
      <c r="J16" s="58"/>
      <c r="K16" s="57"/>
    </row>
    <row r="17" spans="1:11" x14ac:dyDescent="0.55000000000000004">
      <c r="A17" s="43" t="s">
        <v>16</v>
      </c>
      <c r="B17" s="38" t="s">
        <v>17</v>
      </c>
      <c r="D17" s="20">
        <f>+Octubre!F17</f>
        <v>0</v>
      </c>
      <c r="F17" s="20">
        <f t="shared" si="10"/>
        <v>0</v>
      </c>
      <c r="G17" s="36">
        <f t="shared" si="11"/>
        <v>0</v>
      </c>
      <c r="H17"/>
      <c r="I17" s="2"/>
      <c r="J17" s="58"/>
      <c r="K17" s="57"/>
    </row>
    <row r="18" spans="1:11" x14ac:dyDescent="0.55000000000000004">
      <c r="A18" s="43" t="s">
        <v>18</v>
      </c>
      <c r="B18" s="38" t="s">
        <v>19</v>
      </c>
      <c r="C18" s="20">
        <v>125896.46</v>
      </c>
      <c r="D18" s="20">
        <f>+Octubre!F18</f>
        <v>152455</v>
      </c>
      <c r="E18" s="20">
        <v>17740</v>
      </c>
      <c r="F18" s="20">
        <f t="shared" si="10"/>
        <v>170195</v>
      </c>
      <c r="G18" s="36">
        <f t="shared" si="11"/>
        <v>-44298.539999999994</v>
      </c>
      <c r="H18" s="2"/>
      <c r="I18" s="2"/>
      <c r="J18" s="58"/>
      <c r="K18" s="57"/>
    </row>
    <row r="19" spans="1:11" x14ac:dyDescent="0.55000000000000004">
      <c r="A19" s="43" t="s">
        <v>20</v>
      </c>
      <c r="B19" s="38" t="s">
        <v>21</v>
      </c>
      <c r="C19" s="20">
        <v>29071.71</v>
      </c>
      <c r="D19" s="20">
        <f>+Octubre!F19</f>
        <v>39870.82</v>
      </c>
      <c r="E19" s="20">
        <v>1250</v>
      </c>
      <c r="F19" s="20">
        <f t="shared" si="10"/>
        <v>41120.82</v>
      </c>
      <c r="G19" s="36">
        <f t="shared" si="11"/>
        <v>-12049.11</v>
      </c>
      <c r="H19"/>
      <c r="I19" s="2"/>
      <c r="J19" s="58"/>
      <c r="K19" s="57"/>
    </row>
    <row r="20" spans="1:11" x14ac:dyDescent="0.55000000000000004">
      <c r="A20" s="43" t="s">
        <v>22</v>
      </c>
      <c r="B20" s="38" t="s">
        <v>23</v>
      </c>
      <c r="D20" s="20">
        <f>+Octubre!F20</f>
        <v>0</v>
      </c>
      <c r="F20" s="20">
        <f t="shared" si="10"/>
        <v>0</v>
      </c>
      <c r="G20" s="36">
        <f t="shared" si="11"/>
        <v>0</v>
      </c>
      <c r="H20"/>
      <c r="I20" s="2"/>
      <c r="J20" s="58"/>
      <c r="K20" s="57"/>
    </row>
    <row r="21" spans="1:11" x14ac:dyDescent="0.55000000000000004">
      <c r="A21" s="43" t="s">
        <v>24</v>
      </c>
      <c r="B21" s="38" t="s">
        <v>25</v>
      </c>
      <c r="D21" s="20">
        <f>+Octubre!F21</f>
        <v>0</v>
      </c>
      <c r="F21" s="20">
        <f t="shared" si="10"/>
        <v>0</v>
      </c>
      <c r="G21" s="36">
        <f t="shared" si="11"/>
        <v>0</v>
      </c>
      <c r="H21"/>
      <c r="I21" s="2"/>
      <c r="J21" s="57"/>
      <c r="K21" s="57"/>
    </row>
    <row r="22" spans="1:11" x14ac:dyDescent="0.55000000000000004">
      <c r="A22" s="43" t="s">
        <v>26</v>
      </c>
      <c r="B22" s="38" t="s">
        <v>27</v>
      </c>
      <c r="C22" s="20">
        <v>87025.71</v>
      </c>
      <c r="D22" s="20">
        <f>+Octubre!F22</f>
        <v>66461</v>
      </c>
      <c r="E22" s="20">
        <v>10100</v>
      </c>
      <c r="F22" s="20">
        <f t="shared" si="10"/>
        <v>76561</v>
      </c>
      <c r="G22" s="36">
        <f t="shared" si="11"/>
        <v>10464.710000000006</v>
      </c>
      <c r="H22" s="56"/>
      <c r="I22" s="2"/>
      <c r="J22" s="57"/>
      <c r="K22" s="57"/>
    </row>
    <row r="23" spans="1:11" x14ac:dyDescent="0.55000000000000004">
      <c r="A23" s="43" t="s">
        <v>28</v>
      </c>
      <c r="B23" s="38" t="s">
        <v>29</v>
      </c>
      <c r="D23" s="20">
        <f>+Octubre!F23</f>
        <v>0</v>
      </c>
      <c r="F23" s="20">
        <f t="shared" si="10"/>
        <v>0</v>
      </c>
      <c r="G23" s="36">
        <f t="shared" si="11"/>
        <v>0</v>
      </c>
      <c r="H23" s="56"/>
      <c r="I23" s="2"/>
      <c r="J23" s="57"/>
      <c r="K23" s="57"/>
    </row>
    <row r="24" spans="1:11" x14ac:dyDescent="0.55000000000000004">
      <c r="A24" s="43" t="s">
        <v>227</v>
      </c>
      <c r="B24" s="32" t="s">
        <v>232</v>
      </c>
      <c r="C24" s="20">
        <v>29060.57</v>
      </c>
      <c r="D24" s="20">
        <f>+Octubre!F24</f>
        <v>0</v>
      </c>
      <c r="F24" s="20">
        <f t="shared" si="10"/>
        <v>0</v>
      </c>
      <c r="G24" s="36">
        <f t="shared" si="11"/>
        <v>29060.57</v>
      </c>
      <c r="J24" s="5"/>
    </row>
    <row r="25" spans="1:11" x14ac:dyDescent="0.55000000000000004">
      <c r="A25" s="43" t="s">
        <v>243</v>
      </c>
      <c r="B25" s="38" t="s">
        <v>223</v>
      </c>
      <c r="C25" s="20">
        <v>216251.66</v>
      </c>
      <c r="D25" s="20">
        <f>+Octubre!F25</f>
        <v>593832</v>
      </c>
      <c r="F25" s="20">
        <f t="shared" si="10"/>
        <v>593832</v>
      </c>
      <c r="G25" s="36">
        <f t="shared" si="11"/>
        <v>-377580.33999999997</v>
      </c>
      <c r="J25" s="5"/>
    </row>
    <row r="26" spans="1:11" x14ac:dyDescent="0.55000000000000004">
      <c r="A26" s="38"/>
      <c r="B26" s="38"/>
      <c r="G26" s="37"/>
      <c r="J26" s="5"/>
    </row>
    <row r="27" spans="1:11" x14ac:dyDescent="0.55000000000000004">
      <c r="A27" s="42" t="s">
        <v>30</v>
      </c>
      <c r="B27" s="35" t="s">
        <v>31</v>
      </c>
      <c r="C27" s="23">
        <f>SUM(C28:C30)</f>
        <v>3217332.59</v>
      </c>
      <c r="D27" s="23">
        <f t="shared" ref="D27:G27" si="12">SUM(D28:D30)</f>
        <v>3251845.1799999997</v>
      </c>
      <c r="E27" s="23">
        <f t="shared" si="12"/>
        <v>182160.1</v>
      </c>
      <c r="F27" s="23">
        <f t="shared" si="12"/>
        <v>3434005.28</v>
      </c>
      <c r="G27" s="23">
        <f t="shared" si="12"/>
        <v>-216672.68999999994</v>
      </c>
      <c r="J27" s="5"/>
    </row>
    <row r="28" spans="1:11" x14ac:dyDescent="0.55000000000000004">
      <c r="A28" s="43" t="s">
        <v>32</v>
      </c>
      <c r="B28" s="38" t="s">
        <v>33</v>
      </c>
      <c r="C28" s="20">
        <v>3217332.59</v>
      </c>
      <c r="D28" s="20">
        <f>+Octubre!F28</f>
        <v>3251845.1799999997</v>
      </c>
      <c r="E28" s="55">
        <v>182160.1</v>
      </c>
      <c r="F28" s="20">
        <f t="shared" ref="F28:F30" si="13">+E28+D28</f>
        <v>3434005.28</v>
      </c>
      <c r="G28" s="36">
        <f t="shared" ref="G28:G30" si="14">+C28-F28</f>
        <v>-216672.68999999994</v>
      </c>
    </row>
    <row r="29" spans="1:11" x14ac:dyDescent="0.55000000000000004">
      <c r="A29" s="43" t="s">
        <v>34</v>
      </c>
      <c r="D29" s="20">
        <f>+Octubre!F29</f>
        <v>0</v>
      </c>
      <c r="F29" s="20">
        <f t="shared" si="13"/>
        <v>0</v>
      </c>
      <c r="G29" s="36">
        <f t="shared" si="14"/>
        <v>0</v>
      </c>
    </row>
    <row r="30" spans="1:11" x14ac:dyDescent="0.55000000000000004">
      <c r="A30" s="43" t="s">
        <v>35</v>
      </c>
      <c r="D30" s="20">
        <f>+Octubre!F30</f>
        <v>0</v>
      </c>
      <c r="F30" s="20">
        <f t="shared" si="13"/>
        <v>0</v>
      </c>
      <c r="G30" s="36">
        <f t="shared" si="14"/>
        <v>0</v>
      </c>
    </row>
    <row r="31" spans="1:11" x14ac:dyDescent="0.55000000000000004">
      <c r="A31" s="43"/>
      <c r="B31" s="38"/>
      <c r="G31" s="37"/>
    </row>
    <row r="32" spans="1:11" x14ac:dyDescent="0.55000000000000004">
      <c r="A32" s="43"/>
      <c r="B32" s="38"/>
      <c r="G32" s="37"/>
    </row>
    <row r="33" spans="1:9" x14ac:dyDescent="0.55000000000000004">
      <c r="A33" s="42" t="s">
        <v>36</v>
      </c>
      <c r="B33" s="35" t="s">
        <v>37</v>
      </c>
      <c r="C33" s="23">
        <f>SUM(C34:C39)</f>
        <v>126828</v>
      </c>
      <c r="D33" s="23">
        <f t="shared" ref="D33:G33" si="15">SUM(D34:D39)</f>
        <v>110200</v>
      </c>
      <c r="E33" s="23">
        <f t="shared" si="15"/>
        <v>4900</v>
      </c>
      <c r="F33" s="23">
        <f t="shared" si="15"/>
        <v>115100</v>
      </c>
      <c r="G33" s="23">
        <f t="shared" si="15"/>
        <v>11728</v>
      </c>
    </row>
    <row r="34" spans="1:9" x14ac:dyDescent="0.55000000000000004">
      <c r="A34" s="43" t="s">
        <v>38</v>
      </c>
      <c r="B34" s="38" t="s">
        <v>39</v>
      </c>
      <c r="D34" s="20">
        <f>+Octubre!F34</f>
        <v>0</v>
      </c>
      <c r="F34" s="20">
        <f t="shared" ref="F34:F39" si="16">+E34+D34</f>
        <v>0</v>
      </c>
      <c r="G34" s="36">
        <f t="shared" ref="G34:G39" si="17">+C34-F34</f>
        <v>0</v>
      </c>
    </row>
    <row r="35" spans="1:9" x14ac:dyDescent="0.55000000000000004">
      <c r="A35" s="43" t="s">
        <v>40</v>
      </c>
      <c r="B35" s="32" t="s">
        <v>41</v>
      </c>
      <c r="D35" s="20">
        <f>+Octubre!F35</f>
        <v>0</v>
      </c>
      <c r="F35" s="20">
        <f t="shared" si="16"/>
        <v>0</v>
      </c>
      <c r="G35" s="36">
        <f t="shared" si="17"/>
        <v>0</v>
      </c>
    </row>
    <row r="36" spans="1:9" x14ac:dyDescent="0.55000000000000004">
      <c r="A36" s="43" t="s">
        <v>42</v>
      </c>
      <c r="B36" s="32" t="s">
        <v>43</v>
      </c>
      <c r="D36" s="20">
        <f>+Octubre!F36</f>
        <v>0</v>
      </c>
      <c r="F36" s="20">
        <f t="shared" si="16"/>
        <v>0</v>
      </c>
      <c r="G36" s="36">
        <f t="shared" si="17"/>
        <v>0</v>
      </c>
    </row>
    <row r="37" spans="1:9" x14ac:dyDescent="0.55000000000000004">
      <c r="A37" s="43" t="s">
        <v>44</v>
      </c>
      <c r="B37" s="32" t="s">
        <v>45</v>
      </c>
      <c r="D37" s="20">
        <f>+Octubre!F37</f>
        <v>0</v>
      </c>
      <c r="F37" s="20">
        <f t="shared" si="16"/>
        <v>0</v>
      </c>
      <c r="G37" s="36">
        <f t="shared" si="17"/>
        <v>0</v>
      </c>
    </row>
    <row r="38" spans="1:9" x14ac:dyDescent="0.55000000000000004">
      <c r="A38" s="43" t="s">
        <v>46</v>
      </c>
      <c r="B38" s="32" t="s">
        <v>47</v>
      </c>
      <c r="D38" s="20">
        <f>+Octubre!F38</f>
        <v>0</v>
      </c>
      <c r="F38" s="20">
        <f t="shared" si="16"/>
        <v>0</v>
      </c>
      <c r="G38" s="36">
        <f t="shared" si="17"/>
        <v>0</v>
      </c>
    </row>
    <row r="39" spans="1:9" x14ac:dyDescent="0.55000000000000004">
      <c r="A39" s="43" t="s">
        <v>225</v>
      </c>
      <c r="B39" s="38" t="s">
        <v>226</v>
      </c>
      <c r="C39" s="20">
        <v>126828</v>
      </c>
      <c r="D39" s="20">
        <f>+Octubre!F39</f>
        <v>110200</v>
      </c>
      <c r="E39" s="20">
        <v>4900</v>
      </c>
      <c r="F39" s="20">
        <f t="shared" si="16"/>
        <v>115100</v>
      </c>
      <c r="G39" s="36">
        <f t="shared" si="17"/>
        <v>11728</v>
      </c>
    </row>
    <row r="40" spans="1:9" x14ac:dyDescent="0.55000000000000004">
      <c r="A40" s="43"/>
      <c r="B40" s="38"/>
    </row>
    <row r="41" spans="1:9" x14ac:dyDescent="0.55000000000000004">
      <c r="A41" s="43"/>
      <c r="B41" s="38"/>
    </row>
    <row r="42" spans="1:9" x14ac:dyDescent="0.55000000000000004">
      <c r="A42" s="42" t="s">
        <v>48</v>
      </c>
      <c r="B42" s="35" t="s">
        <v>49</v>
      </c>
      <c r="C42" s="25">
        <f>SUM(C43:C44)</f>
        <v>5414385.1500000004</v>
      </c>
      <c r="D42" s="25">
        <f t="shared" ref="D42:G42" si="18">+D43</f>
        <v>0</v>
      </c>
      <c r="E42" s="25">
        <f t="shared" si="18"/>
        <v>0</v>
      </c>
      <c r="F42" s="25">
        <f t="shared" si="18"/>
        <v>0</v>
      </c>
      <c r="G42" s="25">
        <f t="shared" si="18"/>
        <v>5414385.1500000004</v>
      </c>
    </row>
    <row r="43" spans="1:9" x14ac:dyDescent="0.55000000000000004">
      <c r="A43" s="43" t="s">
        <v>50</v>
      </c>
      <c r="B43" s="44" t="s">
        <v>51</v>
      </c>
      <c r="C43" s="20">
        <v>5414385.1500000004</v>
      </c>
      <c r="D43" s="20">
        <f>+Octubre!F43</f>
        <v>0</v>
      </c>
      <c r="F43" s="20">
        <f t="shared" ref="F43" si="19">+E43+D43</f>
        <v>0</v>
      </c>
      <c r="G43" s="36">
        <f t="shared" ref="G43" si="20">+C43-F43</f>
        <v>5414385.1500000004</v>
      </c>
    </row>
    <row r="44" spans="1:9" x14ac:dyDescent="0.55000000000000004">
      <c r="A44" s="43" t="s">
        <v>262</v>
      </c>
      <c r="B44" s="44" t="s">
        <v>269</v>
      </c>
      <c r="G44" s="36"/>
    </row>
    <row r="45" spans="1:9" x14ac:dyDescent="0.55000000000000004">
      <c r="A45" s="43"/>
      <c r="B45" s="38"/>
    </row>
    <row r="46" spans="1:9" s="14" customFormat="1" x14ac:dyDescent="0.55000000000000004">
      <c r="A46" s="42" t="s">
        <v>52</v>
      </c>
      <c r="B46" s="45" t="s">
        <v>53</v>
      </c>
      <c r="C46" s="26">
        <f>+C47</f>
        <v>485860.75</v>
      </c>
      <c r="D46" s="26">
        <f t="shared" ref="D46:G46" si="21">+D47</f>
        <v>0</v>
      </c>
      <c r="E46" s="26">
        <f t="shared" si="21"/>
        <v>0</v>
      </c>
      <c r="F46" s="26">
        <f t="shared" si="21"/>
        <v>0</v>
      </c>
      <c r="G46" s="26">
        <f t="shared" si="21"/>
        <v>485860.75</v>
      </c>
      <c r="I46" s="15"/>
    </row>
    <row r="47" spans="1:9" x14ac:dyDescent="0.55000000000000004">
      <c r="A47" s="46" t="s">
        <v>54</v>
      </c>
      <c r="B47" s="38" t="s">
        <v>55</v>
      </c>
      <c r="C47" s="20">
        <v>485860.75</v>
      </c>
      <c r="D47" s="20">
        <f>+Octubre!F47</f>
        <v>0</v>
      </c>
      <c r="F47" s="20">
        <f t="shared" ref="F47" si="22">+E47+D47</f>
        <v>0</v>
      </c>
      <c r="G47" s="36">
        <f t="shared" ref="G47" si="23">+C47-F47</f>
        <v>485860.75</v>
      </c>
    </row>
    <row r="48" spans="1:9" x14ac:dyDescent="0.55000000000000004">
      <c r="A48" s="43"/>
      <c r="B48" s="38"/>
    </row>
    <row r="49" spans="1:9" x14ac:dyDescent="0.55000000000000004">
      <c r="A49" s="43"/>
      <c r="B49" s="38"/>
    </row>
    <row r="50" spans="1:9" x14ac:dyDescent="0.55000000000000004">
      <c r="A50" s="43"/>
      <c r="B50" s="38"/>
      <c r="I50" s="3"/>
    </row>
    <row r="51" spans="1:9" x14ac:dyDescent="0.55000000000000004">
      <c r="A51" s="42" t="s">
        <v>56</v>
      </c>
      <c r="B51" s="35" t="s">
        <v>57</v>
      </c>
      <c r="C51" s="23">
        <f>+C52</f>
        <v>156324885.47</v>
      </c>
      <c r="D51" s="23">
        <f t="shared" ref="D51:G51" si="24">+D52</f>
        <v>146396421.78</v>
      </c>
      <c r="E51" s="23">
        <f t="shared" si="24"/>
        <v>13388593.309999997</v>
      </c>
      <c r="F51" s="23">
        <f t="shared" si="24"/>
        <v>159785015.08999997</v>
      </c>
      <c r="G51" s="23">
        <f t="shared" si="24"/>
        <v>-3460129.6199999852</v>
      </c>
      <c r="H51" s="11"/>
      <c r="I51" s="3"/>
    </row>
    <row r="52" spans="1:9" x14ac:dyDescent="0.55000000000000004">
      <c r="A52" s="47" t="s">
        <v>58</v>
      </c>
      <c r="B52" s="39" t="s">
        <v>59</v>
      </c>
      <c r="C52" s="23">
        <f>SUM(C53:C64)</f>
        <v>156324885.47</v>
      </c>
      <c r="D52" s="23">
        <f>SUM(D53:D64)</f>
        <v>146396421.78</v>
      </c>
      <c r="E52" s="23">
        <f t="shared" ref="E52:G52" si="25">SUM(E53:E64)</f>
        <v>13388593.309999997</v>
      </c>
      <c r="F52" s="23">
        <f t="shared" si="25"/>
        <v>159785015.08999997</v>
      </c>
      <c r="G52" s="23">
        <f t="shared" si="25"/>
        <v>-3460129.6199999852</v>
      </c>
      <c r="I52" s="3"/>
    </row>
    <row r="53" spans="1:9" x14ac:dyDescent="0.55000000000000004">
      <c r="A53" s="43" t="s">
        <v>60</v>
      </c>
      <c r="B53" s="38" t="s">
        <v>61</v>
      </c>
      <c r="C53" s="20">
        <v>152472389.00999999</v>
      </c>
      <c r="D53" s="20">
        <f>+Octubre!F53</f>
        <v>138599459.19999999</v>
      </c>
      <c r="E53" s="20">
        <v>13297961.699999997</v>
      </c>
      <c r="F53" s="20">
        <f t="shared" ref="F53:F64" si="26">+E53+D53</f>
        <v>151897420.89999998</v>
      </c>
      <c r="G53" s="36">
        <f t="shared" ref="G53:G63" si="27">+C53-F53</f>
        <v>574968.11000001431</v>
      </c>
      <c r="I53" s="3"/>
    </row>
    <row r="54" spans="1:9" x14ac:dyDescent="0.55000000000000004">
      <c r="A54" s="43" t="s">
        <v>62</v>
      </c>
      <c r="B54" s="38" t="s">
        <v>63</v>
      </c>
      <c r="D54" s="20">
        <f>+Octubre!F54</f>
        <v>0</v>
      </c>
      <c r="F54" s="20">
        <f t="shared" si="26"/>
        <v>0</v>
      </c>
      <c r="G54" s="36">
        <f t="shared" si="27"/>
        <v>0</v>
      </c>
      <c r="I54" s="3"/>
    </row>
    <row r="55" spans="1:9" x14ac:dyDescent="0.55000000000000004">
      <c r="A55" s="43" t="s">
        <v>64</v>
      </c>
      <c r="B55" s="38" t="s">
        <v>65</v>
      </c>
      <c r="D55" s="20">
        <f>+Octubre!F55</f>
        <v>0</v>
      </c>
      <c r="F55" s="20">
        <f t="shared" si="26"/>
        <v>0</v>
      </c>
      <c r="G55" s="36">
        <f t="shared" si="27"/>
        <v>0</v>
      </c>
      <c r="I55" s="3"/>
    </row>
    <row r="56" spans="1:9" x14ac:dyDescent="0.55000000000000004">
      <c r="A56" s="43" t="s">
        <v>66</v>
      </c>
      <c r="B56" s="38" t="s">
        <v>67</v>
      </c>
      <c r="C56" s="20">
        <v>872040</v>
      </c>
      <c r="D56" s="20">
        <f>+Octubre!F56</f>
        <v>1253876.48</v>
      </c>
      <c r="F56" s="20">
        <f t="shared" si="26"/>
        <v>1253876.48</v>
      </c>
      <c r="G56" s="36">
        <f t="shared" si="27"/>
        <v>-381836.48</v>
      </c>
      <c r="I56" s="3"/>
    </row>
    <row r="57" spans="1:9" x14ac:dyDescent="0.55000000000000004">
      <c r="A57" s="43" t="s">
        <v>68</v>
      </c>
      <c r="B57" s="38" t="s">
        <v>69</v>
      </c>
      <c r="C57" s="20">
        <v>414735</v>
      </c>
      <c r="D57" s="20">
        <f>+Octubre!F57</f>
        <v>0</v>
      </c>
      <c r="F57" s="20">
        <f t="shared" si="26"/>
        <v>0</v>
      </c>
      <c r="G57" s="36">
        <f t="shared" si="27"/>
        <v>414735</v>
      </c>
      <c r="I57" s="3"/>
    </row>
    <row r="58" spans="1:9" x14ac:dyDescent="0.55000000000000004">
      <c r="A58" s="43" t="s">
        <v>70</v>
      </c>
      <c r="B58" s="38" t="s">
        <v>71</v>
      </c>
      <c r="C58" s="20">
        <v>757099.43</v>
      </c>
      <c r="D58" s="20">
        <f>+Octubre!F58</f>
        <v>794440.0199999999</v>
      </c>
      <c r="E58" s="20">
        <v>60631.61</v>
      </c>
      <c r="F58" s="20">
        <f t="shared" si="26"/>
        <v>855071.62999999989</v>
      </c>
      <c r="G58" s="36">
        <f t="shared" si="27"/>
        <v>-97972.199999999837</v>
      </c>
      <c r="I58" s="3"/>
    </row>
    <row r="59" spans="1:9" x14ac:dyDescent="0.55000000000000004">
      <c r="A59" s="43" t="s">
        <v>72</v>
      </c>
      <c r="B59" s="38" t="s">
        <v>231</v>
      </c>
      <c r="C59" s="20">
        <v>1152622.03</v>
      </c>
      <c r="D59" s="20">
        <f>+Octubre!F59</f>
        <v>4641779.08</v>
      </c>
      <c r="F59" s="20">
        <f t="shared" si="26"/>
        <v>4641779.08</v>
      </c>
      <c r="G59" s="36">
        <f t="shared" si="27"/>
        <v>-3489157.05</v>
      </c>
      <c r="I59" s="3"/>
    </row>
    <row r="60" spans="1:9" x14ac:dyDescent="0.55000000000000004">
      <c r="A60" s="43" t="s">
        <v>73</v>
      </c>
      <c r="B60" s="38" t="s">
        <v>74</v>
      </c>
      <c r="C60" s="20">
        <v>630000</v>
      </c>
      <c r="D60" s="20">
        <f>+Octubre!F60</f>
        <v>699867</v>
      </c>
      <c r="F60" s="20">
        <f t="shared" si="26"/>
        <v>699867</v>
      </c>
      <c r="G60" s="36">
        <f t="shared" si="27"/>
        <v>-69867</v>
      </c>
      <c r="I60" s="3"/>
    </row>
    <row r="61" spans="1:9" x14ac:dyDescent="0.55000000000000004">
      <c r="A61" s="43" t="s">
        <v>75</v>
      </c>
      <c r="B61" s="38" t="s">
        <v>233</v>
      </c>
      <c r="C61" s="20">
        <v>26000</v>
      </c>
      <c r="D61" s="20">
        <f>+Octubre!F61</f>
        <v>0</v>
      </c>
      <c r="F61" s="20">
        <f t="shared" si="26"/>
        <v>0</v>
      </c>
      <c r="G61" s="36">
        <f t="shared" si="27"/>
        <v>26000</v>
      </c>
      <c r="I61" s="3"/>
    </row>
    <row r="62" spans="1:9" x14ac:dyDescent="0.55000000000000004">
      <c r="A62" s="43" t="s">
        <v>241</v>
      </c>
      <c r="B62" s="32" t="s">
        <v>242</v>
      </c>
      <c r="D62" s="20">
        <f>+Octubre!F62</f>
        <v>0</v>
      </c>
      <c r="F62" s="20">
        <f t="shared" si="26"/>
        <v>0</v>
      </c>
      <c r="G62" s="36">
        <f t="shared" si="27"/>
        <v>0</v>
      </c>
      <c r="I62" s="3"/>
    </row>
    <row r="63" spans="1:9" x14ac:dyDescent="0.55000000000000004">
      <c r="A63" s="43" t="s">
        <v>254</v>
      </c>
      <c r="B63" s="38" t="s">
        <v>255</v>
      </c>
      <c r="D63" s="20">
        <f>+Octubre!F63</f>
        <v>107000</v>
      </c>
      <c r="F63" s="20">
        <f t="shared" si="26"/>
        <v>107000</v>
      </c>
      <c r="G63" s="36">
        <f t="shared" si="27"/>
        <v>-107000</v>
      </c>
      <c r="I63" s="3"/>
    </row>
    <row r="64" spans="1:9" x14ac:dyDescent="0.55000000000000004">
      <c r="A64" s="43" t="s">
        <v>260</v>
      </c>
      <c r="B64" s="32" t="s">
        <v>261</v>
      </c>
      <c r="D64" s="20">
        <f>+Octubre!F64</f>
        <v>300000</v>
      </c>
      <c r="E64" s="20">
        <v>30000</v>
      </c>
      <c r="F64" s="20">
        <f t="shared" si="26"/>
        <v>330000</v>
      </c>
      <c r="G64" s="36">
        <f t="shared" ref="G64" si="28">+C64-F64</f>
        <v>-330000</v>
      </c>
      <c r="I64" s="3"/>
    </row>
    <row r="65" spans="1:9" x14ac:dyDescent="0.55000000000000004">
      <c r="A65" s="43"/>
      <c r="I65" s="3"/>
    </row>
    <row r="66" spans="1:9" x14ac:dyDescent="0.55000000000000004">
      <c r="A66" s="43"/>
      <c r="B66" s="48"/>
      <c r="I66" s="3"/>
    </row>
    <row r="67" spans="1:9" x14ac:dyDescent="0.55000000000000004">
      <c r="A67" s="40" t="s">
        <v>76</v>
      </c>
      <c r="B67" s="41" t="s">
        <v>77</v>
      </c>
      <c r="C67" s="28">
        <f>+C68+C75</f>
        <v>29098608.960000001</v>
      </c>
      <c r="D67" s="28">
        <f t="shared" ref="D67:G67" si="29">+D68+D75</f>
        <v>2569068</v>
      </c>
      <c r="E67" s="28">
        <f t="shared" si="29"/>
        <v>78000</v>
      </c>
      <c r="F67" s="28">
        <f t="shared" si="29"/>
        <v>2647068</v>
      </c>
      <c r="G67" s="28">
        <f t="shared" si="29"/>
        <v>26451540.960000001</v>
      </c>
      <c r="I67" s="3"/>
    </row>
    <row r="68" spans="1:9" x14ac:dyDescent="0.55000000000000004">
      <c r="A68" s="42" t="s">
        <v>78</v>
      </c>
      <c r="B68" s="35" t="s">
        <v>79</v>
      </c>
      <c r="C68" s="25">
        <f>+C69</f>
        <v>0</v>
      </c>
      <c r="D68" s="25">
        <f t="shared" ref="D68:G68" si="30">+D69</f>
        <v>0</v>
      </c>
      <c r="E68" s="25">
        <f t="shared" si="30"/>
        <v>0</v>
      </c>
      <c r="F68" s="25">
        <f t="shared" si="30"/>
        <v>0</v>
      </c>
      <c r="G68" s="25">
        <f t="shared" si="30"/>
        <v>0</v>
      </c>
      <c r="I68" s="3"/>
    </row>
    <row r="69" spans="1:9" x14ac:dyDescent="0.55000000000000004">
      <c r="A69" s="42" t="s">
        <v>80</v>
      </c>
      <c r="B69" s="35" t="s">
        <v>81</v>
      </c>
      <c r="C69" s="25">
        <f>SUM(C70:C73)</f>
        <v>0</v>
      </c>
      <c r="D69" s="25">
        <f t="shared" ref="D69:G69" si="31">SUM(D70:D73)</f>
        <v>0</v>
      </c>
      <c r="E69" s="25">
        <f t="shared" si="31"/>
        <v>0</v>
      </c>
      <c r="F69" s="25">
        <f t="shared" si="31"/>
        <v>0</v>
      </c>
      <c r="G69" s="25">
        <f t="shared" si="31"/>
        <v>0</v>
      </c>
      <c r="I69" s="3"/>
    </row>
    <row r="70" spans="1:9" x14ac:dyDescent="0.55000000000000004">
      <c r="A70" s="43" t="s">
        <v>82</v>
      </c>
      <c r="B70" s="32" t="s">
        <v>83</v>
      </c>
      <c r="D70" s="20">
        <f>+Octubre!F70</f>
        <v>0</v>
      </c>
      <c r="F70" s="20">
        <f t="shared" ref="F70:F71" si="32">+E70+D70</f>
        <v>0</v>
      </c>
      <c r="G70" s="36">
        <f t="shared" ref="G70:G71" si="33">+C70-F70</f>
        <v>0</v>
      </c>
      <c r="I70" s="3"/>
    </row>
    <row r="71" spans="1:9" x14ac:dyDescent="0.55000000000000004">
      <c r="A71" s="43" t="s">
        <v>84</v>
      </c>
      <c r="B71" s="32" t="s">
        <v>85</v>
      </c>
      <c r="D71" s="20">
        <f>+Octubre!F71</f>
        <v>0</v>
      </c>
      <c r="F71" s="20">
        <f t="shared" si="32"/>
        <v>0</v>
      </c>
      <c r="G71" s="36">
        <f t="shared" si="33"/>
        <v>0</v>
      </c>
      <c r="I71" s="3"/>
    </row>
    <row r="72" spans="1:9" x14ac:dyDescent="0.55000000000000004">
      <c r="A72" s="43"/>
      <c r="B72" s="48"/>
      <c r="I72" s="3"/>
    </row>
    <row r="73" spans="1:9" x14ac:dyDescent="0.55000000000000004">
      <c r="A73" s="43"/>
      <c r="B73" s="48"/>
      <c r="I73" s="3"/>
    </row>
    <row r="74" spans="1:9" x14ac:dyDescent="0.55000000000000004">
      <c r="A74" s="43"/>
      <c r="B74" s="48"/>
      <c r="I74" s="3"/>
    </row>
    <row r="75" spans="1:9" x14ac:dyDescent="0.55000000000000004">
      <c r="A75" s="42" t="s">
        <v>86</v>
      </c>
      <c r="B75" s="35" t="s">
        <v>87</v>
      </c>
      <c r="C75" s="25">
        <f>+C76</f>
        <v>29098608.960000001</v>
      </c>
      <c r="D75" s="25">
        <f t="shared" ref="D75:G75" si="34">+D76</f>
        <v>2569068</v>
      </c>
      <c r="E75" s="25">
        <f t="shared" si="34"/>
        <v>78000</v>
      </c>
      <c r="F75" s="25">
        <f t="shared" si="34"/>
        <v>2647068</v>
      </c>
      <c r="G75" s="25">
        <f t="shared" si="34"/>
        <v>26451540.960000001</v>
      </c>
      <c r="I75" s="3"/>
    </row>
    <row r="76" spans="1:9" x14ac:dyDescent="0.55000000000000004">
      <c r="A76" s="42" t="s">
        <v>88</v>
      </c>
      <c r="B76" s="35" t="s">
        <v>87</v>
      </c>
      <c r="C76" s="25">
        <f>SUM(C77:C79)</f>
        <v>29098608.960000001</v>
      </c>
      <c r="D76" s="25">
        <f t="shared" ref="D76:G76" si="35">SUM(D77:D79)</f>
        <v>2569068</v>
      </c>
      <c r="E76" s="25">
        <f t="shared" si="35"/>
        <v>78000</v>
      </c>
      <c r="F76" s="25">
        <f t="shared" si="35"/>
        <v>2647068</v>
      </c>
      <c r="G76" s="25">
        <f t="shared" si="35"/>
        <v>26451540.960000001</v>
      </c>
      <c r="I76" s="3"/>
    </row>
    <row r="77" spans="1:9" x14ac:dyDescent="0.55000000000000004">
      <c r="A77" s="43" t="s">
        <v>89</v>
      </c>
      <c r="B77" s="32" t="s">
        <v>235</v>
      </c>
      <c r="C77" s="7">
        <v>2700000</v>
      </c>
      <c r="D77" s="20">
        <f>+Octubre!F77</f>
        <v>0</v>
      </c>
      <c r="F77" s="20">
        <f t="shared" ref="F77:F79" si="36">+E77+D77</f>
        <v>0</v>
      </c>
      <c r="G77" s="36">
        <f t="shared" ref="G77:G79" si="37">+C77-F77</f>
        <v>2700000</v>
      </c>
      <c r="I77" s="3"/>
    </row>
    <row r="78" spans="1:9" x14ac:dyDescent="0.55000000000000004">
      <c r="A78" s="43" t="s">
        <v>90</v>
      </c>
      <c r="B78" s="49" t="s">
        <v>237</v>
      </c>
      <c r="C78" s="20">
        <v>17800000</v>
      </c>
      <c r="D78" s="20">
        <f>+Octubre!F78</f>
        <v>2569068</v>
      </c>
      <c r="E78" s="20">
        <v>78000</v>
      </c>
      <c r="F78" s="20">
        <f t="shared" si="36"/>
        <v>2647068</v>
      </c>
      <c r="G78" s="36">
        <f t="shared" si="37"/>
        <v>15152932</v>
      </c>
      <c r="I78" s="3"/>
    </row>
    <row r="79" spans="1:9" x14ac:dyDescent="0.55000000000000004">
      <c r="A79" s="43" t="s">
        <v>91</v>
      </c>
      <c r="B79" s="38" t="s">
        <v>236</v>
      </c>
      <c r="C79" s="20">
        <v>8598608.9600000009</v>
      </c>
      <c r="D79" s="20">
        <f>+Octubre!F79</f>
        <v>0</v>
      </c>
      <c r="F79" s="20">
        <f t="shared" si="36"/>
        <v>0</v>
      </c>
      <c r="G79" s="36">
        <f t="shared" si="37"/>
        <v>8598608.9600000009</v>
      </c>
      <c r="I79" s="3"/>
    </row>
    <row r="80" spans="1:9" x14ac:dyDescent="0.55000000000000004">
      <c r="A80" s="43"/>
      <c r="B80" s="48"/>
      <c r="I80" s="3"/>
    </row>
    <row r="81" spans="1:9" x14ac:dyDescent="0.55000000000000004">
      <c r="A81" s="43"/>
      <c r="B81" s="48"/>
      <c r="I81" s="3"/>
    </row>
    <row r="82" spans="1:9" x14ac:dyDescent="0.55000000000000004">
      <c r="A82" s="43"/>
      <c r="B82" s="48"/>
      <c r="I82" s="3"/>
    </row>
    <row r="83" spans="1:9" x14ac:dyDescent="0.55000000000000004">
      <c r="A83" s="43"/>
      <c r="B83" s="48"/>
      <c r="I83" s="3"/>
    </row>
    <row r="84" spans="1:9" x14ac:dyDescent="0.55000000000000004">
      <c r="A84" s="43"/>
      <c r="B84" s="48"/>
      <c r="I84" s="3"/>
    </row>
    <row r="85" spans="1:9" x14ac:dyDescent="0.55000000000000004">
      <c r="A85" s="43"/>
      <c r="B85" s="48"/>
      <c r="I85" s="3"/>
    </row>
    <row r="86" spans="1:9" x14ac:dyDescent="0.55000000000000004">
      <c r="A86" s="43"/>
      <c r="B86" s="48"/>
      <c r="I86" s="3"/>
    </row>
    <row r="87" spans="1:9" x14ac:dyDescent="0.55000000000000004">
      <c r="A87" s="43"/>
      <c r="B87" s="38"/>
      <c r="I87" s="3"/>
    </row>
    <row r="88" spans="1:9" x14ac:dyDescent="0.55000000000000004">
      <c r="A88" s="43"/>
      <c r="B88" s="38"/>
      <c r="I88" s="3"/>
    </row>
    <row r="89" spans="1:9" x14ac:dyDescent="0.55000000000000004">
      <c r="A89" s="43"/>
      <c r="B89" s="38"/>
      <c r="I89" s="3"/>
    </row>
    <row r="90" spans="1:9" x14ac:dyDescent="0.55000000000000004">
      <c r="A90" s="43"/>
      <c r="B90" s="38"/>
      <c r="I90" s="3"/>
    </row>
    <row r="91" spans="1:9" x14ac:dyDescent="0.55000000000000004">
      <c r="A91" s="43"/>
      <c r="B91" s="38"/>
      <c r="I91" s="3"/>
    </row>
    <row r="92" spans="1:9" x14ac:dyDescent="0.55000000000000004">
      <c r="A92" s="43"/>
      <c r="B92" s="65" t="str">
        <f>+B2</f>
        <v>MUNICIPALIDAD DE LAS COLORADAS</v>
      </c>
      <c r="C92" s="65"/>
      <c r="I92" s="3"/>
    </row>
    <row r="93" spans="1:9" x14ac:dyDescent="0.55000000000000004">
      <c r="A93" s="43"/>
      <c r="B93" s="65" t="s">
        <v>92</v>
      </c>
      <c r="C93" s="65"/>
      <c r="I93" s="3"/>
    </row>
    <row r="94" spans="1:9" x14ac:dyDescent="0.55000000000000004">
      <c r="A94" s="43"/>
      <c r="B94" s="6"/>
      <c r="I94" s="3"/>
    </row>
    <row r="95" spans="1:9" x14ac:dyDescent="0.55000000000000004">
      <c r="A95" s="43"/>
      <c r="B95" s="6" t="s">
        <v>252</v>
      </c>
      <c r="F95" s="34" t="str">
        <f>+F5</f>
        <v>NOVIEMBRE DE 2021</v>
      </c>
      <c r="I95" s="3"/>
    </row>
    <row r="96" spans="1:9" x14ac:dyDescent="0.55000000000000004">
      <c r="A96" s="43"/>
      <c r="B96" s="6"/>
      <c r="C96" s="29"/>
      <c r="D96" s="29"/>
      <c r="E96" s="29"/>
      <c r="F96" s="29"/>
      <c r="G96" s="38"/>
      <c r="I96" s="3"/>
    </row>
    <row r="97" spans="1:9" x14ac:dyDescent="0.55000000000000004">
      <c r="A97" s="43"/>
      <c r="B97" s="6"/>
      <c r="C97" s="30"/>
      <c r="D97" s="30"/>
      <c r="E97" s="30"/>
      <c r="F97" s="30"/>
      <c r="G97" s="39"/>
      <c r="I97" s="3"/>
    </row>
    <row r="98" spans="1:9" x14ac:dyDescent="0.55000000000000004">
      <c r="A98" s="40" t="s">
        <v>258</v>
      </c>
      <c r="B98" s="41" t="s">
        <v>253</v>
      </c>
      <c r="C98" s="27">
        <f>+C99+C165+C191+C197</f>
        <v>196879494.90000004</v>
      </c>
      <c r="D98" s="24">
        <f>+D99+D165+D191+D197</f>
        <v>155056154.68804014</v>
      </c>
      <c r="E98" s="24">
        <f>+E99+E165+E191+E197</f>
        <v>14271554.620000001</v>
      </c>
      <c r="F98" s="24">
        <f>+F99+F165+F191+F197</f>
        <v>160978267.60804012</v>
      </c>
      <c r="G98" s="24">
        <f>+G99+G165+G191+G197</f>
        <v>-28051762.008040138</v>
      </c>
      <c r="I98" s="3"/>
    </row>
    <row r="99" spans="1:9" x14ac:dyDescent="0.55000000000000004">
      <c r="A99" s="40" t="s">
        <v>93</v>
      </c>
      <c r="B99" s="41" t="s">
        <v>94</v>
      </c>
      <c r="C99" s="24">
        <f>+C100+C143</f>
        <v>152547123.26000002</v>
      </c>
      <c r="D99" s="24">
        <f>+D100+D143</f>
        <v>131264205.43804012</v>
      </c>
      <c r="E99" s="24">
        <f t="shared" ref="E99:G99" si="38">+E100+E143</f>
        <v>14032988.450000001</v>
      </c>
      <c r="F99" s="24">
        <f t="shared" si="38"/>
        <v>136947752.18804014</v>
      </c>
      <c r="G99" s="24">
        <f t="shared" si="38"/>
        <v>-25104855.548040137</v>
      </c>
      <c r="I99" s="3"/>
    </row>
    <row r="100" spans="1:9" x14ac:dyDescent="0.55000000000000004">
      <c r="A100" s="40" t="s">
        <v>95</v>
      </c>
      <c r="B100" s="41" t="s">
        <v>96</v>
      </c>
      <c r="C100" s="24">
        <f>+C101+C111</f>
        <v>134236828.48000002</v>
      </c>
      <c r="D100" s="24">
        <f t="shared" ref="D100:G100" si="39">+D101+D111</f>
        <v>116571336.13804013</v>
      </c>
      <c r="E100" s="24">
        <f t="shared" si="39"/>
        <v>12864350.110000001</v>
      </c>
      <c r="F100" s="24">
        <f t="shared" si="39"/>
        <v>129435686.24804014</v>
      </c>
      <c r="G100" s="24">
        <f t="shared" si="39"/>
        <v>-35537084.38804014</v>
      </c>
      <c r="I100" s="3"/>
    </row>
    <row r="101" spans="1:9" x14ac:dyDescent="0.55000000000000004">
      <c r="A101" s="40" t="s">
        <v>97</v>
      </c>
      <c r="B101" s="41" t="s">
        <v>98</v>
      </c>
      <c r="C101" s="24">
        <f>SUM(C102:C109)</f>
        <v>119956928.51000001</v>
      </c>
      <c r="D101" s="24">
        <f t="shared" ref="D101:G101" si="40">SUM(D102:D109)</f>
        <v>101637295.50999999</v>
      </c>
      <c r="E101" s="24">
        <f t="shared" si="40"/>
        <v>11145794.120000001</v>
      </c>
      <c r="F101" s="24">
        <f t="shared" si="40"/>
        <v>112783089.63000001</v>
      </c>
      <c r="G101" s="24">
        <f t="shared" si="40"/>
        <v>-33164387.739999998</v>
      </c>
      <c r="I101" s="3"/>
    </row>
    <row r="102" spans="1:9" x14ac:dyDescent="0.55000000000000004">
      <c r="A102" s="43" t="s">
        <v>99</v>
      </c>
      <c r="B102" s="38" t="s">
        <v>263</v>
      </c>
      <c r="C102" s="20">
        <f>3603976.97+27987951.58+6312942.23+2433355.84</f>
        <v>40338226.620000005</v>
      </c>
      <c r="D102" s="20">
        <f>+Octubre!F102</f>
        <v>28563891.43</v>
      </c>
      <c r="E102" s="20">
        <v>3361836.19</v>
      </c>
      <c r="F102" s="20">
        <f t="shared" ref="F102:F106" si="41">+E102+D102</f>
        <v>31925727.620000001</v>
      </c>
      <c r="G102" s="36">
        <f t="shared" ref="G102:G107" si="42">+C103-F102</f>
        <v>24490792.760000002</v>
      </c>
      <c r="I102" s="3"/>
    </row>
    <row r="103" spans="1:9" x14ac:dyDescent="0.55000000000000004">
      <c r="A103" s="43" t="s">
        <v>100</v>
      </c>
      <c r="B103" s="38" t="s">
        <v>229</v>
      </c>
      <c r="C103" s="20">
        <v>56416520.380000003</v>
      </c>
      <c r="D103" s="20">
        <f>+Octubre!F103</f>
        <v>50452131.359999999</v>
      </c>
      <c r="E103" s="20">
        <v>5638741.0300000003</v>
      </c>
      <c r="F103" s="20">
        <f t="shared" si="41"/>
        <v>56090872.390000001</v>
      </c>
      <c r="G103" s="36">
        <f t="shared" si="42"/>
        <v>-56090872.390000001</v>
      </c>
      <c r="I103" s="3"/>
    </row>
    <row r="104" spans="1:9" x14ac:dyDescent="0.55000000000000004">
      <c r="A104" s="43" t="s">
        <v>101</v>
      </c>
      <c r="B104" s="38" t="s">
        <v>264</v>
      </c>
      <c r="D104" s="20">
        <f>+Octubre!F104</f>
        <v>0</v>
      </c>
      <c r="F104" s="20">
        <f t="shared" si="41"/>
        <v>0</v>
      </c>
      <c r="G104" s="36">
        <f t="shared" si="42"/>
        <v>21941843.969999999</v>
      </c>
      <c r="I104" s="3"/>
    </row>
    <row r="105" spans="1:9" x14ac:dyDescent="0.55000000000000004">
      <c r="A105" s="43" t="s">
        <v>102</v>
      </c>
      <c r="B105" s="38" t="s">
        <v>284</v>
      </c>
      <c r="C105" s="20">
        <v>21941843.969999999</v>
      </c>
      <c r="D105" s="20">
        <f>+Octubre!F105</f>
        <v>17798632.219999999</v>
      </c>
      <c r="E105" s="20">
        <v>2024405.58</v>
      </c>
      <c r="F105" s="20">
        <f t="shared" si="41"/>
        <v>19823037.799999997</v>
      </c>
      <c r="G105" s="36">
        <f t="shared" si="42"/>
        <v>-18562700.259999998</v>
      </c>
      <c r="I105" s="3"/>
    </row>
    <row r="106" spans="1:9" x14ac:dyDescent="0.55000000000000004">
      <c r="A106" s="43" t="s">
        <v>103</v>
      </c>
      <c r="B106" s="38" t="s">
        <v>265</v>
      </c>
      <c r="C106" s="20">
        <v>1260337.54</v>
      </c>
      <c r="D106" s="20">
        <f>+Octubre!F106</f>
        <v>1017671.5499999999</v>
      </c>
      <c r="E106" s="20">
        <v>120811.32</v>
      </c>
      <c r="F106" s="20">
        <f t="shared" si="41"/>
        <v>1138482.8699999999</v>
      </c>
      <c r="G106" s="36">
        <f t="shared" si="42"/>
        <v>-1138482.8699999999</v>
      </c>
      <c r="I106" s="3"/>
    </row>
    <row r="107" spans="1:9" x14ac:dyDescent="0.55000000000000004">
      <c r="A107" s="43" t="s">
        <v>288</v>
      </c>
      <c r="B107" s="32" t="s">
        <v>289</v>
      </c>
      <c r="D107" s="20">
        <f>+Octubre!F107</f>
        <v>3804968.95</v>
      </c>
      <c r="F107" s="20">
        <f t="shared" ref="F107" si="43">+E107+D107</f>
        <v>3804968.95</v>
      </c>
      <c r="G107" s="36">
        <f t="shared" si="42"/>
        <v>-3804968.95</v>
      </c>
      <c r="I107" s="3"/>
    </row>
    <row r="108" spans="1:9" x14ac:dyDescent="0.55000000000000004">
      <c r="A108" s="43"/>
      <c r="B108" s="38"/>
      <c r="G108" s="36"/>
      <c r="I108" s="3"/>
    </row>
    <row r="109" spans="1:9" x14ac:dyDescent="0.55000000000000004">
      <c r="A109" s="43"/>
      <c r="I109" s="3"/>
    </row>
    <row r="110" spans="1:9" x14ac:dyDescent="0.55000000000000004">
      <c r="A110" s="38"/>
      <c r="B110" s="38"/>
      <c r="I110" s="3"/>
    </row>
    <row r="111" spans="1:9" x14ac:dyDescent="0.55000000000000004">
      <c r="A111" s="40" t="s">
        <v>104</v>
      </c>
      <c r="B111" s="41" t="s">
        <v>105</v>
      </c>
      <c r="C111" s="24">
        <f>SUM(C112:C137)</f>
        <v>14279899.969999999</v>
      </c>
      <c r="D111" s="24">
        <f>SUM(D112:D140)</f>
        <v>14934040.628040142</v>
      </c>
      <c r="E111" s="24">
        <f t="shared" ref="E111:G111" si="44">SUM(E112:E136)</f>
        <v>1718555.99</v>
      </c>
      <c r="F111" s="24">
        <f t="shared" si="44"/>
        <v>16652596.618040137</v>
      </c>
      <c r="G111" s="24">
        <f t="shared" si="44"/>
        <v>-2372696.648040141</v>
      </c>
      <c r="I111" s="3"/>
    </row>
    <row r="112" spans="1:9" x14ac:dyDescent="0.55000000000000004">
      <c r="A112" s="43" t="s">
        <v>106</v>
      </c>
      <c r="B112" s="38" t="s">
        <v>39</v>
      </c>
      <c r="C112" s="7"/>
      <c r="D112" s="20">
        <f>+Octubre!F112</f>
        <v>6000</v>
      </c>
      <c r="E112" s="20">
        <v>87000</v>
      </c>
      <c r="F112" s="20">
        <f t="shared" ref="F112:F136" si="45">+E112+D112</f>
        <v>93000</v>
      </c>
      <c r="G112" s="36">
        <f t="shared" ref="G112:G136" si="46">+C113-F112</f>
        <v>-34950</v>
      </c>
      <c r="I112" s="3"/>
    </row>
    <row r="113" spans="1:9" x14ac:dyDescent="0.55000000000000004">
      <c r="A113" s="43" t="s">
        <v>107</v>
      </c>
      <c r="B113" s="38" t="s">
        <v>108</v>
      </c>
      <c r="C113" s="20">
        <v>58050</v>
      </c>
      <c r="D113" s="20">
        <f>+Octubre!F113</f>
        <v>2828.77</v>
      </c>
      <c r="E113" s="20">
        <v>40000</v>
      </c>
      <c r="F113" s="20">
        <f t="shared" si="45"/>
        <v>42828.77</v>
      </c>
      <c r="G113" s="36">
        <f t="shared" si="46"/>
        <v>2911117.81</v>
      </c>
      <c r="I113" s="3"/>
    </row>
    <row r="114" spans="1:9" x14ac:dyDescent="0.55000000000000004">
      <c r="A114" s="43" t="s">
        <v>109</v>
      </c>
      <c r="B114" s="38" t="s">
        <v>110</v>
      </c>
      <c r="C114" s="20">
        <v>2953946.58</v>
      </c>
      <c r="D114" s="20">
        <f>+Octubre!F114</f>
        <v>2196008.2999999998</v>
      </c>
      <c r="E114" s="20">
        <v>324537.36</v>
      </c>
      <c r="F114" s="20">
        <f t="shared" si="45"/>
        <v>2520545.6599999997</v>
      </c>
      <c r="G114" s="36">
        <f t="shared" si="46"/>
        <v>-2388375.4999999995</v>
      </c>
      <c r="I114" s="3"/>
    </row>
    <row r="115" spans="1:9" x14ac:dyDescent="0.55000000000000004">
      <c r="A115" s="43" t="s">
        <v>111</v>
      </c>
      <c r="B115" s="38" t="s">
        <v>112</v>
      </c>
      <c r="C115" s="20">
        <v>132170.16</v>
      </c>
      <c r="D115" s="20">
        <f>+Octubre!F115</f>
        <v>484520.2</v>
      </c>
      <c r="E115" s="20">
        <v>57000</v>
      </c>
      <c r="F115" s="20">
        <f t="shared" si="45"/>
        <v>541520.19999999995</v>
      </c>
      <c r="G115" s="36">
        <f t="shared" si="46"/>
        <v>-461520.19999999995</v>
      </c>
      <c r="I115" s="3"/>
    </row>
    <row r="116" spans="1:9" x14ac:dyDescent="0.55000000000000004">
      <c r="A116" s="43" t="s">
        <v>113</v>
      </c>
      <c r="B116" s="38" t="s">
        <v>114</v>
      </c>
      <c r="C116" s="20">
        <v>80000</v>
      </c>
      <c r="D116" s="20">
        <f>+Octubre!F116</f>
        <v>83650.010000000009</v>
      </c>
      <c r="E116" s="20">
        <v>12840</v>
      </c>
      <c r="F116" s="20">
        <f t="shared" si="45"/>
        <v>96490.010000000009</v>
      </c>
      <c r="G116" s="36">
        <f t="shared" si="46"/>
        <v>591407.62</v>
      </c>
      <c r="H116" s="5"/>
      <c r="I116" s="3"/>
    </row>
    <row r="117" spans="1:9" x14ac:dyDescent="0.55000000000000004">
      <c r="A117" s="43" t="s">
        <v>115</v>
      </c>
      <c r="B117" s="38" t="s">
        <v>116</v>
      </c>
      <c r="C117" s="20">
        <v>687897.63</v>
      </c>
      <c r="D117" s="20">
        <f>+Octubre!F117</f>
        <v>1344366.8199999998</v>
      </c>
      <c r="F117" s="20">
        <f t="shared" si="45"/>
        <v>1344366.8199999998</v>
      </c>
      <c r="G117" s="36">
        <f t="shared" si="46"/>
        <v>-243354.34999999986</v>
      </c>
      <c r="I117" s="3"/>
    </row>
    <row r="118" spans="1:9" x14ac:dyDescent="0.55000000000000004">
      <c r="A118" s="43" t="s">
        <v>117</v>
      </c>
      <c r="B118" s="38" t="s">
        <v>118</v>
      </c>
      <c r="C118" s="20">
        <v>1101012.47</v>
      </c>
      <c r="D118" s="20">
        <f>+Octubre!F118</f>
        <v>3202721.88</v>
      </c>
      <c r="E118" s="20">
        <v>207620</v>
      </c>
      <c r="F118" s="20">
        <f t="shared" si="45"/>
        <v>3410341.88</v>
      </c>
      <c r="G118" s="36">
        <f t="shared" si="46"/>
        <v>-2977615.51</v>
      </c>
      <c r="I118" s="3"/>
    </row>
    <row r="119" spans="1:9" x14ac:dyDescent="0.55000000000000004">
      <c r="A119" s="43" t="s">
        <v>119</v>
      </c>
      <c r="B119" s="38" t="s">
        <v>228</v>
      </c>
      <c r="C119" s="20">
        <v>432726.37</v>
      </c>
      <c r="D119" s="20">
        <f>+Octubre!F119</f>
        <v>987211.35</v>
      </c>
      <c r="E119" s="20">
        <v>21780</v>
      </c>
      <c r="F119" s="20">
        <f t="shared" si="45"/>
        <v>1008991.35</v>
      </c>
      <c r="G119" s="36">
        <f t="shared" si="46"/>
        <v>-858991.35</v>
      </c>
      <c r="I119" s="3"/>
    </row>
    <row r="120" spans="1:9" x14ac:dyDescent="0.55000000000000004">
      <c r="A120" s="43" t="s">
        <v>120</v>
      </c>
      <c r="B120" s="38" t="s">
        <v>121</v>
      </c>
      <c r="C120" s="20">
        <v>150000</v>
      </c>
      <c r="D120" s="20">
        <f>+Octubre!F120</f>
        <v>61119.1</v>
      </c>
      <c r="E120" s="20">
        <v>4608.2700000000004</v>
      </c>
      <c r="F120" s="20">
        <f t="shared" si="45"/>
        <v>65727.37</v>
      </c>
      <c r="G120" s="36">
        <f t="shared" si="46"/>
        <v>1505585.2400000002</v>
      </c>
      <c r="I120" s="3"/>
    </row>
    <row r="121" spans="1:9" x14ac:dyDescent="0.55000000000000004">
      <c r="A121" s="43" t="s">
        <v>122</v>
      </c>
      <c r="B121" s="38" t="s">
        <v>123</v>
      </c>
      <c r="C121" s="20">
        <v>1571312.61</v>
      </c>
      <c r="D121" s="20">
        <f>+Octubre!F121</f>
        <v>1140039.47</v>
      </c>
      <c r="E121" s="20">
        <v>199248.9</v>
      </c>
      <c r="F121" s="20">
        <f t="shared" si="45"/>
        <v>1339288.3699999999</v>
      </c>
      <c r="G121" s="36">
        <f t="shared" si="46"/>
        <v>-1189288.3699999999</v>
      </c>
      <c r="I121" s="3"/>
    </row>
    <row r="122" spans="1:9" x14ac:dyDescent="0.55000000000000004">
      <c r="A122" s="43" t="s">
        <v>124</v>
      </c>
      <c r="B122" s="44" t="s">
        <v>125</v>
      </c>
      <c r="C122" s="7">
        <v>150000</v>
      </c>
      <c r="D122" s="20">
        <f>+Octubre!F122</f>
        <v>105200</v>
      </c>
      <c r="E122" s="20">
        <v>13500</v>
      </c>
      <c r="F122" s="20">
        <f t="shared" si="45"/>
        <v>118700</v>
      </c>
      <c r="G122" s="36">
        <f t="shared" si="46"/>
        <v>428756.54000000004</v>
      </c>
      <c r="I122" s="3"/>
    </row>
    <row r="123" spans="1:9" x14ac:dyDescent="0.55000000000000004">
      <c r="A123" s="43" t="s">
        <v>126</v>
      </c>
      <c r="B123" s="38" t="s">
        <v>127</v>
      </c>
      <c r="C123" s="20">
        <v>547456.54</v>
      </c>
      <c r="D123" s="20">
        <f>+Octubre!F123</f>
        <v>354090.29000000004</v>
      </c>
      <c r="E123" s="20">
        <v>89251.6</v>
      </c>
      <c r="F123" s="20">
        <f t="shared" si="45"/>
        <v>443341.89</v>
      </c>
      <c r="G123" s="36">
        <f t="shared" si="46"/>
        <v>-56341.890000000014</v>
      </c>
      <c r="I123" s="3"/>
    </row>
    <row r="124" spans="1:9" x14ac:dyDescent="0.55000000000000004">
      <c r="A124" s="43" t="s">
        <v>128</v>
      </c>
      <c r="B124" s="38" t="s">
        <v>129</v>
      </c>
      <c r="C124" s="20">
        <v>387000</v>
      </c>
      <c r="D124" s="20">
        <f>+Octubre!F124</f>
        <v>198084.77804014168</v>
      </c>
      <c r="F124" s="20">
        <f t="shared" si="45"/>
        <v>198084.77804014168</v>
      </c>
      <c r="G124" s="36">
        <f t="shared" si="46"/>
        <v>343715.22195985832</v>
      </c>
      <c r="I124" s="3"/>
    </row>
    <row r="125" spans="1:9" x14ac:dyDescent="0.55000000000000004">
      <c r="A125" s="43" t="s">
        <v>130</v>
      </c>
      <c r="B125" s="38" t="s">
        <v>131</v>
      </c>
      <c r="C125" s="20">
        <v>541800</v>
      </c>
      <c r="D125" s="20">
        <f>+Octubre!F125</f>
        <v>635530.01</v>
      </c>
      <c r="E125" s="20">
        <v>93846</v>
      </c>
      <c r="F125" s="20">
        <f t="shared" si="45"/>
        <v>729376.01</v>
      </c>
      <c r="G125" s="36">
        <f t="shared" si="46"/>
        <v>-79376.010000000009</v>
      </c>
      <c r="I125" s="3"/>
    </row>
    <row r="126" spans="1:9" x14ac:dyDescent="0.55000000000000004">
      <c r="A126" s="43" t="s">
        <v>132</v>
      </c>
      <c r="B126" s="38" t="s">
        <v>133</v>
      </c>
      <c r="C126" s="20">
        <v>650000</v>
      </c>
      <c r="D126" s="20">
        <f>+Octubre!F126</f>
        <v>0</v>
      </c>
      <c r="F126" s="20">
        <f t="shared" si="45"/>
        <v>0</v>
      </c>
      <c r="G126" s="36">
        <f t="shared" si="46"/>
        <v>50000</v>
      </c>
      <c r="I126" s="3"/>
    </row>
    <row r="127" spans="1:9" x14ac:dyDescent="0.55000000000000004">
      <c r="A127" s="43" t="s">
        <v>134</v>
      </c>
      <c r="B127" s="38" t="s">
        <v>135</v>
      </c>
      <c r="C127" s="20">
        <v>50000</v>
      </c>
      <c r="D127" s="20">
        <f>+Octubre!F127</f>
        <v>49576</v>
      </c>
      <c r="F127" s="20">
        <f t="shared" si="45"/>
        <v>49576</v>
      </c>
      <c r="G127" s="36">
        <f t="shared" si="46"/>
        <v>151664</v>
      </c>
      <c r="I127" s="3"/>
    </row>
    <row r="128" spans="1:9" x14ac:dyDescent="0.55000000000000004">
      <c r="A128" s="43" t="s">
        <v>136</v>
      </c>
      <c r="B128" s="38" t="s">
        <v>137</v>
      </c>
      <c r="C128" s="20">
        <v>201240</v>
      </c>
      <c r="D128" s="20">
        <f>+Octubre!F128</f>
        <v>236998.56</v>
      </c>
      <c r="E128" s="20">
        <v>64522.97</v>
      </c>
      <c r="F128" s="20">
        <f t="shared" si="45"/>
        <v>301521.53000000003</v>
      </c>
      <c r="G128" s="36">
        <f t="shared" si="46"/>
        <v>162878.46999999997</v>
      </c>
      <c r="I128" s="3"/>
    </row>
    <row r="129" spans="1:9" x14ac:dyDescent="0.55000000000000004">
      <c r="A129" s="43" t="s">
        <v>138</v>
      </c>
      <c r="B129" s="38" t="s">
        <v>139</v>
      </c>
      <c r="C129" s="20">
        <v>464400</v>
      </c>
      <c r="D129" s="20">
        <f>+Octubre!F129</f>
        <v>155663.62999999998</v>
      </c>
      <c r="E129" s="20">
        <v>12860.01</v>
      </c>
      <c r="F129" s="20">
        <f t="shared" si="45"/>
        <v>168523.63999999998</v>
      </c>
      <c r="G129" s="36">
        <f t="shared" si="46"/>
        <v>2655076.36</v>
      </c>
      <c r="I129" s="3"/>
    </row>
    <row r="130" spans="1:9" x14ac:dyDescent="0.55000000000000004">
      <c r="A130" s="43" t="s">
        <v>140</v>
      </c>
      <c r="B130" s="38" t="s">
        <v>141</v>
      </c>
      <c r="C130" s="20">
        <v>2823600</v>
      </c>
      <c r="D130" s="20">
        <f>+Octubre!F130</f>
        <v>1994812.5</v>
      </c>
      <c r="E130" s="7">
        <v>406500</v>
      </c>
      <c r="F130" s="20">
        <f t="shared" si="45"/>
        <v>2401312.5</v>
      </c>
      <c r="G130" s="36">
        <f t="shared" si="46"/>
        <v>-2101312.5</v>
      </c>
      <c r="I130" s="3"/>
    </row>
    <row r="131" spans="1:9" x14ac:dyDescent="0.55000000000000004">
      <c r="A131" s="43" t="s">
        <v>142</v>
      </c>
      <c r="B131" s="38" t="s">
        <v>143</v>
      </c>
      <c r="C131" s="20">
        <v>300000</v>
      </c>
      <c r="D131" s="20">
        <f>+Octubre!F131</f>
        <v>623891.55999999994</v>
      </c>
      <c r="E131" s="20">
        <v>13131.71</v>
      </c>
      <c r="F131" s="20">
        <f t="shared" si="45"/>
        <v>637023.2699999999</v>
      </c>
      <c r="G131" s="36">
        <f t="shared" si="46"/>
        <v>-214535.65999999992</v>
      </c>
      <c r="I131" s="3"/>
    </row>
    <row r="132" spans="1:9" x14ac:dyDescent="0.55000000000000004">
      <c r="A132" s="43" t="s">
        <v>144</v>
      </c>
      <c r="B132" s="38" t="s">
        <v>285</v>
      </c>
      <c r="C132" s="20">
        <f>100000+322487.61</f>
        <v>422487.61</v>
      </c>
      <c r="D132" s="20">
        <f>+Octubre!F132</f>
        <v>300835.64</v>
      </c>
      <c r="F132" s="20">
        <f t="shared" si="45"/>
        <v>300835.64</v>
      </c>
      <c r="G132" s="36">
        <f t="shared" si="46"/>
        <v>-176035.64</v>
      </c>
      <c r="I132" s="3"/>
    </row>
    <row r="133" spans="1:9" x14ac:dyDescent="0.55000000000000004">
      <c r="A133" s="43" t="s">
        <v>145</v>
      </c>
      <c r="B133" s="44" t="s">
        <v>286</v>
      </c>
      <c r="C133" s="20">
        <v>124800</v>
      </c>
      <c r="D133" s="20">
        <f>+Octubre!F133</f>
        <v>177525.37</v>
      </c>
      <c r="E133" s="20">
        <v>20000</v>
      </c>
      <c r="F133" s="20">
        <f t="shared" si="45"/>
        <v>197525.37</v>
      </c>
      <c r="G133" s="36">
        <f t="shared" si="46"/>
        <v>2474.6300000000047</v>
      </c>
      <c r="I133" s="3"/>
    </row>
    <row r="134" spans="1:9" x14ac:dyDescent="0.55000000000000004">
      <c r="A134" s="43" t="s">
        <v>146</v>
      </c>
      <c r="B134" s="44" t="s">
        <v>149</v>
      </c>
      <c r="C134" s="20">
        <v>200000</v>
      </c>
      <c r="D134" s="20">
        <f>+Octubre!F134</f>
        <v>143533.62</v>
      </c>
      <c r="E134" s="20">
        <v>6400</v>
      </c>
      <c r="F134" s="20">
        <f t="shared" si="45"/>
        <v>149933.62</v>
      </c>
      <c r="G134" s="36">
        <f t="shared" si="46"/>
        <v>100066.38</v>
      </c>
      <c r="I134" s="3"/>
    </row>
    <row r="135" spans="1:9" x14ac:dyDescent="0.55000000000000004">
      <c r="A135" s="43" t="s">
        <v>147</v>
      </c>
      <c r="B135" s="44" t="s">
        <v>287</v>
      </c>
      <c r="C135" s="20">
        <v>250000</v>
      </c>
      <c r="D135" s="20">
        <f>+Octubre!F135</f>
        <v>31726.2</v>
      </c>
      <c r="E135" s="20">
        <v>19909.169999999998</v>
      </c>
      <c r="F135" s="20">
        <f t="shared" si="45"/>
        <v>51635.369999999995</v>
      </c>
      <c r="G135" s="36">
        <f t="shared" si="46"/>
        <v>-51635.369999999995</v>
      </c>
      <c r="I135" s="3"/>
    </row>
    <row r="136" spans="1:9" x14ac:dyDescent="0.55000000000000004">
      <c r="A136" s="43" t="s">
        <v>148</v>
      </c>
      <c r="B136" s="32" t="s">
        <v>274</v>
      </c>
      <c r="D136" s="20">
        <f>+Octubre!F136</f>
        <v>418106.57</v>
      </c>
      <c r="E136" s="20">
        <v>24000</v>
      </c>
      <c r="F136" s="20">
        <f t="shared" si="45"/>
        <v>442106.57</v>
      </c>
      <c r="G136" s="36">
        <f t="shared" si="46"/>
        <v>-442106.57</v>
      </c>
      <c r="I136" s="3"/>
    </row>
    <row r="137" spans="1:9" x14ac:dyDescent="0.55000000000000004">
      <c r="A137" s="43" t="s">
        <v>278</v>
      </c>
      <c r="B137" s="44" t="s">
        <v>279</v>
      </c>
      <c r="C137" s="5"/>
      <c r="I137" s="3"/>
    </row>
    <row r="138" spans="1:9" x14ac:dyDescent="0.55000000000000004">
      <c r="A138" s="50"/>
      <c r="B138" s="51"/>
      <c r="I138" s="3"/>
    </row>
    <row r="139" spans="1:9" x14ac:dyDescent="0.55000000000000004">
      <c r="A139" s="38"/>
      <c r="B139" s="52"/>
      <c r="I139" s="3"/>
    </row>
    <row r="140" spans="1:9" x14ac:dyDescent="0.55000000000000004">
      <c r="A140" s="38"/>
      <c r="B140" s="38"/>
      <c r="I140" s="3"/>
    </row>
    <row r="141" spans="1:9" x14ac:dyDescent="0.55000000000000004">
      <c r="A141" s="38"/>
      <c r="B141" s="38"/>
      <c r="I141" s="3"/>
    </row>
    <row r="142" spans="1:9" x14ac:dyDescent="0.55000000000000004">
      <c r="A142" s="38"/>
      <c r="B142" s="38"/>
      <c r="I142" s="3"/>
    </row>
    <row r="143" spans="1:9" x14ac:dyDescent="0.55000000000000004">
      <c r="A143" s="40" t="s">
        <v>150</v>
      </c>
      <c r="B143" s="41" t="s">
        <v>151</v>
      </c>
      <c r="C143" s="28">
        <f>+C144</f>
        <v>18310294.780000001</v>
      </c>
      <c r="D143" s="28">
        <f>+D144</f>
        <v>14692869.300000001</v>
      </c>
      <c r="E143" s="28">
        <f t="shared" ref="E143:G143" si="47">+E144</f>
        <v>1168638.3399999999</v>
      </c>
      <c r="F143" s="28">
        <f t="shared" si="47"/>
        <v>7512065.9399999995</v>
      </c>
      <c r="G143" s="28">
        <f t="shared" si="47"/>
        <v>10432228.840000002</v>
      </c>
      <c r="I143" s="3"/>
    </row>
    <row r="144" spans="1:9" x14ac:dyDescent="0.55000000000000004">
      <c r="A144" s="40" t="s">
        <v>152</v>
      </c>
      <c r="B144" s="41" t="s">
        <v>153</v>
      </c>
      <c r="C144" s="28">
        <f>SUM(C145:C160)</f>
        <v>18310294.780000001</v>
      </c>
      <c r="D144" s="28">
        <f>SUM(D152:D166)</f>
        <v>14692869.300000001</v>
      </c>
      <c r="E144" s="28">
        <f t="shared" ref="E144:G144" si="48">SUM(E145:E159)</f>
        <v>1168638.3399999999</v>
      </c>
      <c r="F144" s="28">
        <f t="shared" si="48"/>
        <v>7512065.9399999995</v>
      </c>
      <c r="G144" s="28">
        <f t="shared" si="48"/>
        <v>10432228.840000002</v>
      </c>
      <c r="I144" s="3"/>
    </row>
    <row r="145" spans="1:9" x14ac:dyDescent="0.55000000000000004">
      <c r="A145" s="43" t="s">
        <v>154</v>
      </c>
      <c r="B145" s="44" t="s">
        <v>155</v>
      </c>
      <c r="C145" s="20">
        <v>366000</v>
      </c>
      <c r="D145" s="20">
        <f>+Octubre!F145</f>
        <v>584258.16999999993</v>
      </c>
      <c r="E145" s="7">
        <v>22356.33</v>
      </c>
      <c r="F145" s="20">
        <f t="shared" ref="F145:F160" si="49">+E145+D145</f>
        <v>606614.49999999988</v>
      </c>
      <c r="G145" s="36">
        <f t="shared" ref="G145:G160" si="50">+C146-F145</f>
        <v>-225710.71999999986</v>
      </c>
      <c r="I145" s="3"/>
    </row>
    <row r="146" spans="1:9" x14ac:dyDescent="0.55000000000000004">
      <c r="A146" s="43" t="s">
        <v>156</v>
      </c>
      <c r="B146" s="38" t="s">
        <v>157</v>
      </c>
      <c r="C146" s="20">
        <v>380903.78</v>
      </c>
      <c r="D146" s="20">
        <f>+Octubre!F146</f>
        <v>864663.22</v>
      </c>
      <c r="E146" s="7">
        <v>498828.41</v>
      </c>
      <c r="F146" s="20">
        <f t="shared" si="49"/>
        <v>1363491.63</v>
      </c>
      <c r="G146" s="36">
        <f t="shared" si="50"/>
        <v>-1112715.6299999999</v>
      </c>
      <c r="I146" s="3"/>
    </row>
    <row r="147" spans="1:9" x14ac:dyDescent="0.55000000000000004">
      <c r="A147" s="43" t="s">
        <v>158</v>
      </c>
      <c r="B147" s="38" t="s">
        <v>159</v>
      </c>
      <c r="C147" s="20">
        <v>250776</v>
      </c>
      <c r="D147" s="20">
        <f>+Octubre!F147</f>
        <v>0</v>
      </c>
      <c r="E147" s="7"/>
      <c r="F147" s="20">
        <f t="shared" si="49"/>
        <v>0</v>
      </c>
      <c r="G147" s="36">
        <f t="shared" si="50"/>
        <v>26000</v>
      </c>
      <c r="H147" s="11"/>
      <c r="I147" s="3"/>
    </row>
    <row r="148" spans="1:9" x14ac:dyDescent="0.55000000000000004">
      <c r="A148" s="43" t="s">
        <v>160</v>
      </c>
      <c r="B148" s="44" t="s">
        <v>161</v>
      </c>
      <c r="C148" s="20">
        <v>26000</v>
      </c>
      <c r="D148" s="20">
        <f>+Octubre!F148</f>
        <v>0</v>
      </c>
      <c r="E148" s="7"/>
      <c r="F148" s="20">
        <f t="shared" si="49"/>
        <v>0</v>
      </c>
      <c r="G148" s="36">
        <f t="shared" si="50"/>
        <v>9840000</v>
      </c>
      <c r="I148" s="3"/>
    </row>
    <row r="149" spans="1:9" x14ac:dyDescent="0.55000000000000004">
      <c r="A149" s="43" t="s">
        <v>0</v>
      </c>
      <c r="B149" s="44" t="s">
        <v>234</v>
      </c>
      <c r="C149" s="20">
        <v>9840000</v>
      </c>
      <c r="D149" s="20">
        <f>+Octubre!F149</f>
        <v>0</v>
      </c>
      <c r="E149" s="7"/>
      <c r="F149" s="20">
        <f t="shared" si="49"/>
        <v>0</v>
      </c>
      <c r="G149" s="36">
        <f t="shared" si="50"/>
        <v>630000</v>
      </c>
      <c r="I149" s="3"/>
    </row>
    <row r="150" spans="1:9" x14ac:dyDescent="0.55000000000000004">
      <c r="A150" s="43" t="s">
        <v>162</v>
      </c>
      <c r="B150" s="44" t="s">
        <v>74</v>
      </c>
      <c r="C150" s="20">
        <v>630000</v>
      </c>
      <c r="D150" s="20">
        <f>+Octubre!F150</f>
        <v>572630.61</v>
      </c>
      <c r="E150" s="7"/>
      <c r="F150" s="20">
        <f t="shared" si="49"/>
        <v>572630.61</v>
      </c>
      <c r="G150" s="36">
        <f t="shared" si="50"/>
        <v>1587369.3900000001</v>
      </c>
      <c r="I150" s="3"/>
    </row>
    <row r="151" spans="1:9" x14ac:dyDescent="0.55000000000000004">
      <c r="A151" s="43" t="s">
        <v>163</v>
      </c>
      <c r="B151" s="38" t="s">
        <v>164</v>
      </c>
      <c r="C151" s="20">
        <v>2160000</v>
      </c>
      <c r="D151" s="20">
        <f>+Octubre!F151</f>
        <v>1980539.7599999998</v>
      </c>
      <c r="E151" s="7">
        <v>142453.6</v>
      </c>
      <c r="F151" s="20">
        <f t="shared" si="49"/>
        <v>2122993.36</v>
      </c>
      <c r="G151" s="36">
        <f t="shared" si="50"/>
        <v>1127806.6400000001</v>
      </c>
      <c r="I151" s="3"/>
    </row>
    <row r="152" spans="1:9" x14ac:dyDescent="0.55000000000000004">
      <c r="A152" s="43" t="s">
        <v>165</v>
      </c>
      <c r="B152" s="38" t="s">
        <v>166</v>
      </c>
      <c r="C152" s="7">
        <v>3250800</v>
      </c>
      <c r="D152" s="20">
        <f>+Octubre!F152</f>
        <v>1940000</v>
      </c>
      <c r="E152" s="7">
        <v>465000</v>
      </c>
      <c r="F152" s="20">
        <f t="shared" si="49"/>
        <v>2405000</v>
      </c>
      <c r="G152" s="36">
        <f t="shared" si="50"/>
        <v>-2255000</v>
      </c>
      <c r="I152" s="3"/>
    </row>
    <row r="153" spans="1:9" x14ac:dyDescent="0.55000000000000004">
      <c r="A153" s="43" t="s">
        <v>167</v>
      </c>
      <c r="B153" s="38" t="s">
        <v>168</v>
      </c>
      <c r="C153" s="7">
        <v>150000</v>
      </c>
      <c r="D153" s="20">
        <f>+Octubre!F153</f>
        <v>0</v>
      </c>
      <c r="E153" s="7"/>
      <c r="F153" s="20">
        <f t="shared" si="49"/>
        <v>0</v>
      </c>
      <c r="G153" s="36">
        <f t="shared" si="50"/>
        <v>657900</v>
      </c>
      <c r="I153" s="3"/>
    </row>
    <row r="154" spans="1:9" x14ac:dyDescent="0.55000000000000004">
      <c r="A154" s="43" t="s">
        <v>169</v>
      </c>
      <c r="B154" s="44" t="s">
        <v>170</v>
      </c>
      <c r="C154" s="7">
        <v>657900</v>
      </c>
      <c r="D154" s="20">
        <f>+Octubre!F154</f>
        <v>51651.839999999997</v>
      </c>
      <c r="E154" s="7"/>
      <c r="F154" s="20">
        <f t="shared" si="49"/>
        <v>51651.839999999997</v>
      </c>
      <c r="G154" s="36">
        <f t="shared" si="50"/>
        <v>363083.16000000003</v>
      </c>
      <c r="I154" s="3"/>
    </row>
    <row r="155" spans="1:9" x14ac:dyDescent="0.55000000000000004">
      <c r="A155" s="43" t="s">
        <v>1</v>
      </c>
      <c r="B155" s="32" t="s">
        <v>69</v>
      </c>
      <c r="C155" s="7">
        <v>414735</v>
      </c>
      <c r="D155" s="20">
        <f>+Octubre!F155</f>
        <v>0</v>
      </c>
      <c r="E155" s="7"/>
      <c r="F155" s="20">
        <f t="shared" si="49"/>
        <v>0</v>
      </c>
      <c r="G155" s="36">
        <f t="shared" si="50"/>
        <v>121260</v>
      </c>
      <c r="I155" s="3"/>
    </row>
    <row r="156" spans="1:9" x14ac:dyDescent="0.55000000000000004">
      <c r="A156" s="43" t="s">
        <v>171</v>
      </c>
      <c r="B156" s="44" t="s">
        <v>266</v>
      </c>
      <c r="C156" s="7">
        <v>121260</v>
      </c>
      <c r="D156" s="20">
        <f>+Octubre!F156</f>
        <v>157000</v>
      </c>
      <c r="E156" s="7">
        <v>22000</v>
      </c>
      <c r="F156" s="20">
        <f t="shared" si="49"/>
        <v>179000</v>
      </c>
      <c r="G156" s="36">
        <f t="shared" si="50"/>
        <v>-117080</v>
      </c>
      <c r="I156" s="3"/>
    </row>
    <row r="157" spans="1:9" x14ac:dyDescent="0.55000000000000004">
      <c r="A157" s="43" t="s">
        <v>172</v>
      </c>
      <c r="B157" s="38" t="s">
        <v>174</v>
      </c>
      <c r="C157" s="7">
        <v>61920</v>
      </c>
      <c r="D157" s="20">
        <f>+Octubre!F157</f>
        <v>20000</v>
      </c>
      <c r="E157" s="7">
        <v>18000</v>
      </c>
      <c r="F157" s="20">
        <f t="shared" si="49"/>
        <v>38000</v>
      </c>
      <c r="G157" s="36">
        <f t="shared" si="50"/>
        <v>-38000</v>
      </c>
      <c r="I157" s="3"/>
    </row>
    <row r="158" spans="1:9" x14ac:dyDescent="0.55000000000000004">
      <c r="A158" s="43" t="s">
        <v>173</v>
      </c>
      <c r="B158" s="38" t="s">
        <v>175</v>
      </c>
      <c r="C158" s="7"/>
      <c r="D158" s="20">
        <f>+Octubre!F158</f>
        <v>54161</v>
      </c>
      <c r="E158" s="7"/>
      <c r="F158" s="20">
        <f t="shared" si="49"/>
        <v>54161</v>
      </c>
      <c r="G158" s="36">
        <f t="shared" si="50"/>
        <v>-54161</v>
      </c>
      <c r="I158" s="3"/>
    </row>
    <row r="159" spans="1:9" x14ac:dyDescent="0.55000000000000004">
      <c r="A159" s="43" t="s">
        <v>257</v>
      </c>
      <c r="B159" s="7" t="s">
        <v>256</v>
      </c>
      <c r="C159" s="7"/>
      <c r="D159" s="20">
        <f>+Octubre!F159</f>
        <v>118523</v>
      </c>
      <c r="E159" s="7"/>
      <c r="F159" s="20">
        <f t="shared" si="49"/>
        <v>118523</v>
      </c>
      <c r="G159" s="36">
        <f t="shared" si="50"/>
        <v>-118523</v>
      </c>
      <c r="I159" s="3"/>
    </row>
    <row r="160" spans="1:9" x14ac:dyDescent="0.55000000000000004">
      <c r="A160" s="43"/>
      <c r="B160" s="7"/>
      <c r="C160" s="7"/>
      <c r="D160" s="20">
        <f>+Octubre!F160</f>
        <v>0</v>
      </c>
      <c r="E160" s="7"/>
      <c r="F160" s="20">
        <f t="shared" si="49"/>
        <v>0</v>
      </c>
      <c r="G160" s="36">
        <f t="shared" si="50"/>
        <v>0</v>
      </c>
      <c r="I160" s="3"/>
    </row>
    <row r="161" spans="1:9" x14ac:dyDescent="0.55000000000000004">
      <c r="A161" s="43"/>
      <c r="B161" s="38"/>
      <c r="I161" s="3"/>
    </row>
    <row r="162" spans="1:9" x14ac:dyDescent="0.55000000000000004">
      <c r="A162" s="43"/>
      <c r="B162" s="38"/>
      <c r="I162" s="3"/>
    </row>
    <row r="163" spans="1:9" x14ac:dyDescent="0.55000000000000004">
      <c r="A163" s="43"/>
      <c r="B163" s="38"/>
      <c r="C163" s="29"/>
      <c r="D163" s="29"/>
      <c r="E163" s="29"/>
      <c r="F163" s="29"/>
      <c r="G163" s="38"/>
      <c r="I163" s="3"/>
    </row>
    <row r="164" spans="1:9" x14ac:dyDescent="0.55000000000000004">
      <c r="A164" s="43"/>
      <c r="B164" s="38"/>
      <c r="C164" s="30"/>
      <c r="D164" s="29"/>
      <c r="E164" s="29"/>
      <c r="F164" s="29"/>
      <c r="G164" s="38"/>
      <c r="I164" s="3"/>
    </row>
    <row r="165" spans="1:9" x14ac:dyDescent="0.55000000000000004">
      <c r="A165" s="40" t="s">
        <v>176</v>
      </c>
      <c r="B165" s="41" t="s">
        <v>177</v>
      </c>
      <c r="C165" s="28">
        <f>+C166+C178</f>
        <v>29283608.960000001</v>
      </c>
      <c r="D165" s="28">
        <f t="shared" ref="D165:G165" si="51">+D166+D178</f>
        <v>12196811.25</v>
      </c>
      <c r="E165" s="28">
        <f t="shared" si="51"/>
        <v>238566.17</v>
      </c>
      <c r="F165" s="28">
        <f t="shared" si="51"/>
        <v>12435377.42</v>
      </c>
      <c r="G165" s="28">
        <f t="shared" si="51"/>
        <v>8648231.540000001</v>
      </c>
      <c r="I165" s="3"/>
    </row>
    <row r="166" spans="1:9" x14ac:dyDescent="0.55000000000000004">
      <c r="A166" s="40" t="s">
        <v>178</v>
      </c>
      <c r="B166" s="41" t="s">
        <v>179</v>
      </c>
      <c r="C166" s="30">
        <f>SUM(C167:C175)</f>
        <v>2885000</v>
      </c>
      <c r="D166" s="30">
        <f t="shared" ref="D166:E166" si="52">SUM(D167:D175)</f>
        <v>154722.21</v>
      </c>
      <c r="E166" s="30">
        <f t="shared" si="52"/>
        <v>52499</v>
      </c>
      <c r="F166" s="28">
        <f t="shared" ref="F166:G166" si="53">SUM(F167:F176)</f>
        <v>207221.21</v>
      </c>
      <c r="G166" s="28">
        <f t="shared" si="53"/>
        <v>-22221.21</v>
      </c>
      <c r="I166" s="3"/>
    </row>
    <row r="167" spans="1:9" x14ac:dyDescent="0.55000000000000004">
      <c r="A167" s="43" t="s">
        <v>180</v>
      </c>
      <c r="B167" s="38" t="s">
        <v>181</v>
      </c>
      <c r="C167" s="7"/>
      <c r="D167" s="20">
        <f>+Octubre!F167</f>
        <v>0</v>
      </c>
      <c r="F167" s="20">
        <f t="shared" ref="F167:F175" si="54">+E167+D167</f>
        <v>0</v>
      </c>
      <c r="G167" s="36">
        <f t="shared" ref="G167:G175" si="55">+C169-F167</f>
        <v>0</v>
      </c>
      <c r="I167" s="3"/>
    </row>
    <row r="168" spans="1:9" x14ac:dyDescent="0.55000000000000004">
      <c r="A168" s="43" t="s">
        <v>182</v>
      </c>
      <c r="B168" s="44" t="s">
        <v>183</v>
      </c>
      <c r="C168" s="7">
        <v>2700000</v>
      </c>
      <c r="D168" s="20">
        <f>+Octubre!F168</f>
        <v>0</v>
      </c>
      <c r="F168" s="20">
        <f t="shared" si="54"/>
        <v>0</v>
      </c>
      <c r="G168" s="36">
        <f t="shared" si="55"/>
        <v>135000</v>
      </c>
      <c r="I168" s="3"/>
    </row>
    <row r="169" spans="1:9" x14ac:dyDescent="0.55000000000000004">
      <c r="A169" s="43" t="s">
        <v>184</v>
      </c>
      <c r="B169" s="44" t="s">
        <v>185</v>
      </c>
      <c r="C169" s="7"/>
      <c r="D169" s="20">
        <f>+Octubre!F169</f>
        <v>0</v>
      </c>
      <c r="F169" s="20">
        <f t="shared" si="54"/>
        <v>0</v>
      </c>
      <c r="G169" s="36">
        <f t="shared" si="55"/>
        <v>50000</v>
      </c>
      <c r="I169" s="3"/>
    </row>
    <row r="170" spans="1:9" x14ac:dyDescent="0.55000000000000004">
      <c r="A170" s="43" t="s">
        <v>186</v>
      </c>
      <c r="B170" s="44" t="s">
        <v>187</v>
      </c>
      <c r="C170" s="7">
        <v>135000</v>
      </c>
      <c r="D170" s="20">
        <f>+Octubre!F170</f>
        <v>61522.58</v>
      </c>
      <c r="F170" s="20">
        <f t="shared" si="54"/>
        <v>61522.58</v>
      </c>
      <c r="G170" s="36">
        <f t="shared" si="55"/>
        <v>-61522.58</v>
      </c>
      <c r="I170" s="3"/>
    </row>
    <row r="171" spans="1:9" x14ac:dyDescent="0.55000000000000004">
      <c r="A171" s="43" t="s">
        <v>188</v>
      </c>
      <c r="B171" s="44" t="s">
        <v>189</v>
      </c>
      <c r="C171" s="7">
        <v>50000</v>
      </c>
      <c r="D171" s="20">
        <f>+Octubre!F171</f>
        <v>34064.42</v>
      </c>
      <c r="E171" s="20">
        <v>52499</v>
      </c>
      <c r="F171" s="20">
        <f t="shared" si="54"/>
        <v>86563.42</v>
      </c>
      <c r="G171" s="36">
        <f t="shared" si="55"/>
        <v>-86563.42</v>
      </c>
      <c r="I171" s="3"/>
    </row>
    <row r="172" spans="1:9" x14ac:dyDescent="0.55000000000000004">
      <c r="A172" s="43" t="s">
        <v>190</v>
      </c>
      <c r="B172" s="44" t="s">
        <v>191</v>
      </c>
      <c r="C172" s="7"/>
      <c r="D172" s="20">
        <f>+Octubre!F172</f>
        <v>15132</v>
      </c>
      <c r="F172" s="20">
        <f t="shared" si="54"/>
        <v>15132</v>
      </c>
      <c r="G172" s="36">
        <f t="shared" si="55"/>
        <v>-15132</v>
      </c>
      <c r="I172" s="3"/>
    </row>
    <row r="173" spans="1:9" x14ac:dyDescent="0.55000000000000004">
      <c r="A173" s="43" t="s">
        <v>192</v>
      </c>
      <c r="B173" s="44" t="s">
        <v>193</v>
      </c>
      <c r="C173" s="7"/>
      <c r="D173" s="20">
        <f>+Octubre!F173</f>
        <v>20993</v>
      </c>
      <c r="F173" s="20">
        <f t="shared" si="54"/>
        <v>20993</v>
      </c>
      <c r="G173" s="36">
        <f t="shared" si="55"/>
        <v>-20993</v>
      </c>
      <c r="I173" s="3"/>
    </row>
    <row r="174" spans="1:9" x14ac:dyDescent="0.55000000000000004">
      <c r="A174" s="43" t="s">
        <v>194</v>
      </c>
      <c r="B174" s="44" t="s">
        <v>195</v>
      </c>
      <c r="D174" s="20">
        <f>+Octubre!F174</f>
        <v>23010.21</v>
      </c>
      <c r="F174" s="20">
        <f t="shared" si="54"/>
        <v>23010.21</v>
      </c>
      <c r="G174" s="36">
        <f t="shared" si="55"/>
        <v>-23010.21</v>
      </c>
      <c r="I174" s="3"/>
    </row>
    <row r="175" spans="1:9" x14ac:dyDescent="0.55000000000000004">
      <c r="A175" s="43" t="s">
        <v>196</v>
      </c>
      <c r="B175" s="44" t="s">
        <v>197</v>
      </c>
      <c r="D175" s="20">
        <f>+Octubre!F175</f>
        <v>0</v>
      </c>
      <c r="F175" s="20">
        <f t="shared" si="54"/>
        <v>0</v>
      </c>
      <c r="G175" s="36">
        <f t="shared" si="55"/>
        <v>0</v>
      </c>
      <c r="I175" s="3"/>
    </row>
    <row r="176" spans="1:9" x14ac:dyDescent="0.55000000000000004">
      <c r="A176" s="43"/>
      <c r="B176" s="44"/>
      <c r="I176" s="3"/>
    </row>
    <row r="177" spans="1:9" x14ac:dyDescent="0.55000000000000004">
      <c r="A177" s="43"/>
      <c r="B177" s="44"/>
      <c r="C177" s="30"/>
      <c r="D177" s="30"/>
      <c r="E177" s="30"/>
      <c r="F177" s="30"/>
      <c r="G177" s="39"/>
      <c r="I177" s="3"/>
    </row>
    <row r="178" spans="1:9" x14ac:dyDescent="0.55000000000000004">
      <c r="A178" s="40" t="s">
        <v>198</v>
      </c>
      <c r="B178" s="53" t="s">
        <v>199</v>
      </c>
      <c r="C178" s="24">
        <f>+C179</f>
        <v>26398608.960000001</v>
      </c>
      <c r="D178" s="24">
        <f t="shared" ref="D178:G178" si="56">+D179</f>
        <v>12042089.039999999</v>
      </c>
      <c r="E178" s="24">
        <f t="shared" si="56"/>
        <v>186067.17</v>
      </c>
      <c r="F178" s="24">
        <f t="shared" si="56"/>
        <v>12228156.209999999</v>
      </c>
      <c r="G178" s="24">
        <f t="shared" si="56"/>
        <v>8670452.7500000019</v>
      </c>
      <c r="I178" s="3"/>
    </row>
    <row r="179" spans="1:9" x14ac:dyDescent="0.55000000000000004">
      <c r="A179" s="40" t="s">
        <v>200</v>
      </c>
      <c r="B179" s="53" t="s">
        <v>201</v>
      </c>
      <c r="C179" s="62">
        <f>SUM(C180:C184)</f>
        <v>26398608.960000001</v>
      </c>
      <c r="D179" s="30">
        <f t="shared" ref="D179:G179" si="57">SUM(D180:D185)</f>
        <v>12042089.039999999</v>
      </c>
      <c r="E179" s="30">
        <f t="shared" si="57"/>
        <v>186067.17</v>
      </c>
      <c r="F179" s="30">
        <f t="shared" si="57"/>
        <v>12228156.209999999</v>
      </c>
      <c r="G179" s="30">
        <f t="shared" si="57"/>
        <v>8670452.7500000019</v>
      </c>
      <c r="I179" s="3"/>
    </row>
    <row r="180" spans="1:9" x14ac:dyDescent="0.55000000000000004">
      <c r="A180" s="43" t="s">
        <v>202</v>
      </c>
      <c r="B180" s="44" t="s">
        <v>203</v>
      </c>
      <c r="C180" s="20">
        <v>800000</v>
      </c>
      <c r="D180" s="20">
        <f>+Octubre!F180</f>
        <v>0</v>
      </c>
      <c r="F180" s="20">
        <f t="shared" ref="F180:F184" si="58">+E180+D180</f>
        <v>0</v>
      </c>
      <c r="G180" s="36">
        <f t="shared" ref="G180:G185" si="59">+C182-F180</f>
        <v>6400000</v>
      </c>
      <c r="I180" s="3"/>
    </row>
    <row r="181" spans="1:9" x14ac:dyDescent="0.55000000000000004">
      <c r="A181" s="43" t="s">
        <v>204</v>
      </c>
      <c r="B181" s="44" t="s">
        <v>238</v>
      </c>
      <c r="C181" s="20">
        <v>4700000</v>
      </c>
      <c r="D181" s="20">
        <f>+Octubre!F181</f>
        <v>0</v>
      </c>
      <c r="F181" s="20">
        <f t="shared" si="58"/>
        <v>0</v>
      </c>
      <c r="G181" s="36">
        <f t="shared" si="59"/>
        <v>5900000</v>
      </c>
      <c r="I181" s="3"/>
    </row>
    <row r="182" spans="1:9" x14ac:dyDescent="0.55000000000000004">
      <c r="A182" s="43" t="s">
        <v>205</v>
      </c>
      <c r="B182" s="32" t="s">
        <v>239</v>
      </c>
      <c r="C182" s="20">
        <v>6400000</v>
      </c>
      <c r="D182" s="20">
        <f>+Octubre!F182</f>
        <v>0</v>
      </c>
      <c r="F182" s="20">
        <f t="shared" si="58"/>
        <v>0</v>
      </c>
      <c r="G182" s="36">
        <f t="shared" si="59"/>
        <v>8598608.9600000009</v>
      </c>
      <c r="I182" s="3"/>
    </row>
    <row r="183" spans="1:9" x14ac:dyDescent="0.55000000000000004">
      <c r="A183" s="43" t="s">
        <v>206</v>
      </c>
      <c r="B183" s="32" t="s">
        <v>240</v>
      </c>
      <c r="C183" s="20">
        <v>5900000</v>
      </c>
      <c r="D183" s="20">
        <f>+Octubre!F183</f>
        <v>0</v>
      </c>
      <c r="F183" s="20">
        <f t="shared" si="58"/>
        <v>0</v>
      </c>
      <c r="G183" s="36">
        <f t="shared" si="59"/>
        <v>0</v>
      </c>
      <c r="I183" s="3"/>
    </row>
    <row r="184" spans="1:9" x14ac:dyDescent="0.55000000000000004">
      <c r="A184" s="43" t="s">
        <v>207</v>
      </c>
      <c r="B184" s="44" t="s">
        <v>230</v>
      </c>
      <c r="C184" s="20">
        <v>8598608.9600000009</v>
      </c>
      <c r="D184" s="20">
        <f>+Octubre!F184</f>
        <v>9163555.0399999991</v>
      </c>
      <c r="E184" s="20">
        <v>186067.17</v>
      </c>
      <c r="F184" s="20">
        <f t="shared" si="58"/>
        <v>9349622.209999999</v>
      </c>
      <c r="G184" s="36">
        <f t="shared" si="59"/>
        <v>-9349622.209999999</v>
      </c>
      <c r="I184" s="3"/>
    </row>
    <row r="185" spans="1:9" x14ac:dyDescent="0.55000000000000004">
      <c r="A185" s="43"/>
      <c r="B185" s="44"/>
      <c r="D185" s="20">
        <f>+Octubre!F185</f>
        <v>2878534</v>
      </c>
      <c r="F185" s="20">
        <f t="shared" ref="F185" si="60">+E185+D185</f>
        <v>2878534</v>
      </c>
      <c r="G185" s="36">
        <f t="shared" si="59"/>
        <v>-2878534</v>
      </c>
      <c r="I185" s="3"/>
    </row>
    <row r="186" spans="1:9" x14ac:dyDescent="0.55000000000000004">
      <c r="A186" s="43"/>
      <c r="I186" s="3"/>
    </row>
    <row r="187" spans="1:9" x14ac:dyDescent="0.55000000000000004">
      <c r="A187" s="43"/>
      <c r="B187" s="38"/>
      <c r="I187" s="3"/>
    </row>
    <row r="188" spans="1:9" x14ac:dyDescent="0.55000000000000004">
      <c r="A188" s="43"/>
      <c r="B188" s="38"/>
      <c r="I188" s="3"/>
    </row>
    <row r="189" spans="1:9" x14ac:dyDescent="0.55000000000000004">
      <c r="A189" s="43"/>
      <c r="B189" s="38"/>
      <c r="I189" s="3"/>
    </row>
    <row r="190" spans="1:9" x14ac:dyDescent="0.55000000000000004">
      <c r="A190" s="43"/>
      <c r="B190" s="38"/>
      <c r="I190" s="3"/>
    </row>
    <row r="191" spans="1:9" x14ac:dyDescent="0.55000000000000004">
      <c r="A191" s="40" t="s">
        <v>208</v>
      </c>
      <c r="B191" s="41" t="s">
        <v>209</v>
      </c>
      <c r="C191" s="23">
        <f>+C192</f>
        <v>10536775.050000001</v>
      </c>
      <c r="D191" s="23">
        <f t="shared" ref="D191:G192" si="61">+D192</f>
        <v>11595138</v>
      </c>
      <c r="E191" s="23">
        <f t="shared" si="61"/>
        <v>0</v>
      </c>
      <c r="F191" s="23">
        <f t="shared" si="61"/>
        <v>11595138</v>
      </c>
      <c r="G191" s="23">
        <f t="shared" si="61"/>
        <v>-11595138</v>
      </c>
      <c r="I191" s="3"/>
    </row>
    <row r="192" spans="1:9" x14ac:dyDescent="0.55000000000000004">
      <c r="A192" s="40" t="s">
        <v>210</v>
      </c>
      <c r="B192" s="41" t="s">
        <v>211</v>
      </c>
      <c r="C192" s="23">
        <f>+C193</f>
        <v>10536775.050000001</v>
      </c>
      <c r="D192" s="23">
        <f t="shared" si="61"/>
        <v>11595138</v>
      </c>
      <c r="E192" s="23">
        <f t="shared" si="61"/>
        <v>0</v>
      </c>
      <c r="F192" s="23">
        <f t="shared" si="61"/>
        <v>11595138</v>
      </c>
      <c r="G192" s="23">
        <f t="shared" si="61"/>
        <v>-11595138</v>
      </c>
      <c r="I192" s="3"/>
    </row>
    <row r="193" spans="1:9" x14ac:dyDescent="0.55000000000000004">
      <c r="A193" s="43" t="s">
        <v>212</v>
      </c>
      <c r="B193" s="38" t="s">
        <v>213</v>
      </c>
      <c r="C193" s="20">
        <v>10536775.050000001</v>
      </c>
      <c r="D193" s="20">
        <f>+Octubre!F193</f>
        <v>11595138</v>
      </c>
      <c r="F193" s="20">
        <f>+D193+E193</f>
        <v>11595138</v>
      </c>
      <c r="G193" s="36">
        <f>+C195-F193</f>
        <v>-11595138</v>
      </c>
      <c r="I193" s="3"/>
    </row>
    <row r="194" spans="1:9" x14ac:dyDescent="0.55000000000000004">
      <c r="A194" s="43" t="s">
        <v>214</v>
      </c>
      <c r="B194" s="38" t="s">
        <v>215</v>
      </c>
      <c r="D194" s="20">
        <f>+Octubre!F194</f>
        <v>0</v>
      </c>
      <c r="G194" s="36">
        <f>+C196-F194</f>
        <v>0</v>
      </c>
      <c r="I194" s="3"/>
    </row>
    <row r="195" spans="1:9" x14ac:dyDescent="0.55000000000000004">
      <c r="A195" s="38"/>
      <c r="B195" s="38"/>
      <c r="G195" s="36">
        <f>+C197-F195</f>
        <v>4511987.63</v>
      </c>
      <c r="I195" s="3"/>
    </row>
    <row r="196" spans="1:9" x14ac:dyDescent="0.55000000000000004">
      <c r="A196" s="38"/>
      <c r="B196" s="38"/>
      <c r="I196" s="3"/>
    </row>
    <row r="197" spans="1:9" x14ac:dyDescent="0.55000000000000004">
      <c r="A197" s="40" t="s">
        <v>216</v>
      </c>
      <c r="B197" s="41" t="s">
        <v>217</v>
      </c>
      <c r="C197" s="24">
        <f>+C198</f>
        <v>4511987.63</v>
      </c>
      <c r="D197" s="24">
        <f t="shared" ref="D197:G197" si="62">+D198</f>
        <v>0</v>
      </c>
      <c r="E197" s="24">
        <f t="shared" si="62"/>
        <v>0</v>
      </c>
      <c r="F197" s="24">
        <f t="shared" si="62"/>
        <v>0</v>
      </c>
      <c r="G197" s="24">
        <f t="shared" si="62"/>
        <v>0</v>
      </c>
      <c r="I197" s="3"/>
    </row>
    <row r="198" spans="1:9" x14ac:dyDescent="0.55000000000000004">
      <c r="A198" s="40" t="s">
        <v>218</v>
      </c>
      <c r="B198" s="41" t="s">
        <v>219</v>
      </c>
      <c r="C198" s="24">
        <f>+C200</f>
        <v>4511987.63</v>
      </c>
      <c r="D198" s="24">
        <f t="shared" ref="D198:G198" si="63">+D200</f>
        <v>0</v>
      </c>
      <c r="E198" s="24">
        <f t="shared" si="63"/>
        <v>0</v>
      </c>
      <c r="F198" s="24">
        <f t="shared" si="63"/>
        <v>0</v>
      </c>
      <c r="G198" s="24">
        <f t="shared" si="63"/>
        <v>0</v>
      </c>
      <c r="I198" s="3"/>
    </row>
    <row r="199" spans="1:9" x14ac:dyDescent="0.55000000000000004">
      <c r="A199" s="40" t="s">
        <v>220</v>
      </c>
      <c r="B199" s="41" t="s">
        <v>219</v>
      </c>
      <c r="C199" s="24">
        <f>SUM(C200:C201)</f>
        <v>4511987.63</v>
      </c>
      <c r="D199" s="24">
        <f t="shared" ref="D199:G199" si="64">+D200</f>
        <v>0</v>
      </c>
      <c r="E199" s="24">
        <f t="shared" si="64"/>
        <v>0</v>
      </c>
      <c r="F199" s="24">
        <f t="shared" si="64"/>
        <v>0</v>
      </c>
      <c r="G199" s="24">
        <f t="shared" si="64"/>
        <v>0</v>
      </c>
      <c r="I199" s="3"/>
    </row>
    <row r="200" spans="1:9" x14ac:dyDescent="0.55000000000000004">
      <c r="A200" s="43" t="s">
        <v>221</v>
      </c>
      <c r="B200" s="44" t="s">
        <v>222</v>
      </c>
      <c r="C200" s="7">
        <v>4511987.63</v>
      </c>
      <c r="D200" s="20">
        <f>+Octubre!F200</f>
        <v>0</v>
      </c>
      <c r="G200" s="36">
        <f>+C202-F200</f>
        <v>0</v>
      </c>
      <c r="I200" s="3"/>
    </row>
    <row r="201" spans="1:9" x14ac:dyDescent="0.55000000000000004">
      <c r="A201" s="43" t="s">
        <v>267</v>
      </c>
      <c r="B201" s="38" t="s">
        <v>268</v>
      </c>
      <c r="D201" s="7"/>
      <c r="I201" s="3"/>
    </row>
    <row r="202" spans="1:9" x14ac:dyDescent="0.55000000000000004">
      <c r="A202" s="38"/>
      <c r="B202" s="38"/>
      <c r="D202" s="7"/>
      <c r="I202" s="3"/>
    </row>
    <row r="203" spans="1:9" x14ac:dyDescent="0.55000000000000004">
      <c r="A203" s="38"/>
      <c r="B203" s="38"/>
      <c r="I203" s="3"/>
    </row>
    <row r="219" spans="1:9" x14ac:dyDescent="0.55000000000000004">
      <c r="A219" s="54"/>
      <c r="B219" s="3"/>
      <c r="C219" s="32"/>
    </row>
    <row r="221" spans="1:9" x14ac:dyDescent="0.55000000000000004">
      <c r="D221" s="32"/>
      <c r="E221" s="3"/>
      <c r="F221" s="3"/>
      <c r="G221" s="3"/>
      <c r="I221" s="3"/>
    </row>
  </sheetData>
  <mergeCells count="4">
    <mergeCell ref="B2:C2"/>
    <mergeCell ref="B3:C3"/>
    <mergeCell ref="B93:C93"/>
    <mergeCell ref="B92:C9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1"/>
  <sheetViews>
    <sheetView tabSelected="1" workbookViewId="0"/>
  </sheetViews>
  <sheetFormatPr baseColWidth="10" defaultColWidth="11.41796875" defaultRowHeight="15.3" x14ac:dyDescent="0.55000000000000004"/>
  <cols>
    <col min="1" max="1" width="10.15625" style="32" bestFit="1" customWidth="1"/>
    <col min="2" max="2" width="50.26171875" style="32" customWidth="1"/>
    <col min="3" max="3" width="16.83984375" style="20" bestFit="1" customWidth="1"/>
    <col min="4" max="4" width="19.68359375" style="20" customWidth="1"/>
    <col min="5" max="5" width="15.578125" style="20" bestFit="1" customWidth="1"/>
    <col min="6" max="6" width="16.83984375" style="20" bestFit="1" customWidth="1"/>
    <col min="7" max="7" width="16.83984375" style="32" bestFit="1" customWidth="1"/>
    <col min="8" max="8" width="18.15625" style="3" customWidth="1"/>
    <col min="9" max="9" width="15.83984375" style="5" bestFit="1" customWidth="1"/>
    <col min="10" max="10" width="13" style="3" bestFit="1" customWidth="1"/>
    <col min="11" max="16384" width="11.41796875" style="3"/>
  </cols>
  <sheetData>
    <row r="2" spans="1:11" x14ac:dyDescent="0.55000000000000004">
      <c r="B2" s="65" t="s">
        <v>224</v>
      </c>
      <c r="C2" s="65"/>
    </row>
    <row r="3" spans="1:11" x14ac:dyDescent="0.55000000000000004">
      <c r="B3" s="65" t="s">
        <v>92</v>
      </c>
      <c r="C3" s="65"/>
    </row>
    <row r="4" spans="1:11" x14ac:dyDescent="0.55000000000000004">
      <c r="B4" s="6"/>
      <c r="C4" s="7"/>
    </row>
    <row r="5" spans="1:11" x14ac:dyDescent="0.55000000000000004">
      <c r="B5" s="6" t="s">
        <v>251</v>
      </c>
      <c r="C5" s="7"/>
      <c r="F5" s="34" t="s">
        <v>282</v>
      </c>
    </row>
    <row r="6" spans="1:11" x14ac:dyDescent="0.55000000000000004">
      <c r="B6" s="61"/>
    </row>
    <row r="7" spans="1:11" x14ac:dyDescent="0.55000000000000004">
      <c r="B7" s="6"/>
      <c r="C7" s="20" t="s">
        <v>250</v>
      </c>
      <c r="D7" s="21" t="s">
        <v>244</v>
      </c>
      <c r="E7" s="21" t="s">
        <v>245</v>
      </c>
      <c r="F7" s="32"/>
      <c r="G7" s="20"/>
    </row>
    <row r="8" spans="1:11" x14ac:dyDescent="0.55000000000000004">
      <c r="B8" s="6"/>
      <c r="D8" s="22" t="s">
        <v>246</v>
      </c>
      <c r="E8" s="22" t="s">
        <v>247</v>
      </c>
      <c r="F8" s="33" t="s">
        <v>248</v>
      </c>
      <c r="G8" s="33" t="s">
        <v>249</v>
      </c>
    </row>
    <row r="9" spans="1:11" x14ac:dyDescent="0.55000000000000004">
      <c r="A9" s="40" t="s">
        <v>2</v>
      </c>
      <c r="B9" s="41" t="s">
        <v>3</v>
      </c>
      <c r="C9" s="24">
        <f>+C11+C51+C67</f>
        <v>196879494.89000002</v>
      </c>
      <c r="D9" s="24">
        <f>+D11+D51+D67</f>
        <v>167976520.26999998</v>
      </c>
      <c r="E9" s="24">
        <f>+E11+E51+E67</f>
        <v>18586150.059999999</v>
      </c>
      <c r="F9" s="24">
        <f>+F11+F51+F67</f>
        <v>186562670.32999998</v>
      </c>
      <c r="G9" s="24">
        <f>+G11+G51+G67</f>
        <v>10316824.560000015</v>
      </c>
      <c r="H9" s="11"/>
    </row>
    <row r="10" spans="1:11" x14ac:dyDescent="0.55000000000000004">
      <c r="A10" s="39"/>
      <c r="B10" s="39"/>
      <c r="C10" s="30"/>
    </row>
    <row r="11" spans="1:11" x14ac:dyDescent="0.55000000000000004">
      <c r="A11" s="40" t="s">
        <v>4</v>
      </c>
      <c r="B11" s="41" t="s">
        <v>5</v>
      </c>
      <c r="C11" s="24">
        <f t="shared" ref="C11" si="0">+C12</f>
        <v>11456000.460000001</v>
      </c>
      <c r="D11" s="24">
        <f t="shared" ref="D11:G11" si="1">+D12</f>
        <v>5544437.1799999997</v>
      </c>
      <c r="E11" s="24">
        <f t="shared" si="1"/>
        <v>437973.05999999994</v>
      </c>
      <c r="F11" s="24">
        <f t="shared" si="1"/>
        <v>5982410.2400000002</v>
      </c>
      <c r="G11" s="24">
        <f t="shared" si="1"/>
        <v>5473590.2200000007</v>
      </c>
      <c r="H11" s="5"/>
    </row>
    <row r="12" spans="1:11" x14ac:dyDescent="0.55000000000000004">
      <c r="A12" s="42" t="s">
        <v>6</v>
      </c>
      <c r="B12" s="35" t="s">
        <v>7</v>
      </c>
      <c r="C12" s="24">
        <f t="shared" ref="C12" si="2">+C13+C27+C33+C42+C46</f>
        <v>11456000.460000001</v>
      </c>
      <c r="D12" s="24">
        <f t="shared" ref="D12" si="3">+D13+D27+D33+D42+D46</f>
        <v>5544437.1799999997</v>
      </c>
      <c r="E12" s="24">
        <f t="shared" ref="E12:G12" si="4">+E13+E27+E33+E42+E46</f>
        <v>437973.05999999994</v>
      </c>
      <c r="F12" s="24">
        <f t="shared" si="4"/>
        <v>5982410.2400000002</v>
      </c>
      <c r="G12" s="24">
        <f t="shared" si="4"/>
        <v>5473590.2200000007</v>
      </c>
      <c r="H12" s="11"/>
    </row>
    <row r="13" spans="1:11" x14ac:dyDescent="0.55000000000000004">
      <c r="A13" s="42" t="s">
        <v>8</v>
      </c>
      <c r="B13" s="35" t="s">
        <v>9</v>
      </c>
      <c r="C13" s="24">
        <f t="shared" ref="C13" si="5">SUM(C14:C25)</f>
        <v>2211593.9699999997</v>
      </c>
      <c r="D13" s="24">
        <f t="shared" ref="D13" si="6">SUM(D14:D25)</f>
        <v>1995331.9</v>
      </c>
      <c r="E13" s="24">
        <f t="shared" ref="E13:G13" si="7">SUM(E14:E25)</f>
        <v>131059.45999999999</v>
      </c>
      <c r="F13" s="24">
        <f t="shared" si="7"/>
        <v>2126391.36</v>
      </c>
      <c r="G13" s="24">
        <f t="shared" si="7"/>
        <v>85202.610000000219</v>
      </c>
    </row>
    <row r="14" spans="1:11" x14ac:dyDescent="0.55000000000000004">
      <c r="A14" s="43" t="s">
        <v>10</v>
      </c>
      <c r="B14" s="38" t="s">
        <v>11</v>
      </c>
      <c r="C14" s="55">
        <v>1720120.43</v>
      </c>
      <c r="D14" s="20">
        <f>+Noviembre!F14</f>
        <v>1111623.0799999998</v>
      </c>
      <c r="E14" s="20">
        <v>110439.45999999999</v>
      </c>
      <c r="F14" s="20">
        <f>+E14+D14</f>
        <v>1222062.5399999998</v>
      </c>
      <c r="G14" s="36">
        <f>+C14-F14</f>
        <v>498057.89000000013</v>
      </c>
      <c r="H14"/>
      <c r="I14" s="2"/>
      <c r="J14" s="58"/>
      <c r="K14" s="57"/>
    </row>
    <row r="15" spans="1:11" x14ac:dyDescent="0.55000000000000004">
      <c r="A15" s="43" t="s">
        <v>12</v>
      </c>
      <c r="B15" s="38" t="s">
        <v>13</v>
      </c>
      <c r="C15" s="20">
        <v>4167.43</v>
      </c>
      <c r="D15" s="20">
        <f>+Noviembre!F15</f>
        <v>0</v>
      </c>
      <c r="F15" s="20">
        <f t="shared" ref="F15:F25" si="8">+E15+D15</f>
        <v>0</v>
      </c>
      <c r="G15" s="36">
        <f t="shared" ref="G15:G25" si="9">+C15-F15</f>
        <v>4167.43</v>
      </c>
      <c r="H15"/>
      <c r="I15" s="2"/>
      <c r="J15" s="58"/>
      <c r="K15" s="57"/>
    </row>
    <row r="16" spans="1:11" x14ac:dyDescent="0.55000000000000004">
      <c r="A16" s="43" t="s">
        <v>14</v>
      </c>
      <c r="B16" s="38" t="s">
        <v>15</v>
      </c>
      <c r="D16" s="20">
        <f>+Noviembre!F16</f>
        <v>2000</v>
      </c>
      <c r="F16" s="20">
        <f t="shared" si="8"/>
        <v>2000</v>
      </c>
      <c r="G16" s="36">
        <f t="shared" si="9"/>
        <v>-2000</v>
      </c>
      <c r="H16"/>
      <c r="I16" s="2"/>
      <c r="J16" s="58"/>
      <c r="K16" s="57"/>
    </row>
    <row r="17" spans="1:11" x14ac:dyDescent="0.55000000000000004">
      <c r="A17" s="43" t="s">
        <v>16</v>
      </c>
      <c r="B17" s="38" t="s">
        <v>17</v>
      </c>
      <c r="D17" s="20">
        <f>+Noviembre!F17</f>
        <v>0</v>
      </c>
      <c r="F17" s="20">
        <f t="shared" si="8"/>
        <v>0</v>
      </c>
      <c r="G17" s="36">
        <f t="shared" si="9"/>
        <v>0</v>
      </c>
      <c r="H17"/>
      <c r="I17" s="2"/>
      <c r="J17" s="58"/>
      <c r="K17" s="57"/>
    </row>
    <row r="18" spans="1:11" x14ac:dyDescent="0.55000000000000004">
      <c r="A18" s="43" t="s">
        <v>18</v>
      </c>
      <c r="B18" s="38" t="s">
        <v>19</v>
      </c>
      <c r="C18" s="20">
        <v>125896.46</v>
      </c>
      <c r="D18" s="20">
        <f>+Noviembre!F18</f>
        <v>170195</v>
      </c>
      <c r="E18" s="20">
        <v>5690</v>
      </c>
      <c r="F18" s="20">
        <f t="shared" si="8"/>
        <v>175885</v>
      </c>
      <c r="G18" s="36">
        <f t="shared" si="9"/>
        <v>-49988.539999999994</v>
      </c>
      <c r="H18" s="2"/>
      <c r="I18" s="2"/>
      <c r="J18" s="58"/>
      <c r="K18" s="57"/>
    </row>
    <row r="19" spans="1:11" x14ac:dyDescent="0.55000000000000004">
      <c r="A19" s="43" t="s">
        <v>20</v>
      </c>
      <c r="B19" s="38" t="s">
        <v>21</v>
      </c>
      <c r="C19" s="20">
        <v>29071.71</v>
      </c>
      <c r="D19" s="20">
        <f>+Noviembre!F19</f>
        <v>41120.82</v>
      </c>
      <c r="F19" s="20">
        <f t="shared" si="8"/>
        <v>41120.82</v>
      </c>
      <c r="G19" s="36">
        <f t="shared" si="9"/>
        <v>-12049.11</v>
      </c>
      <c r="H19"/>
      <c r="I19" s="2"/>
      <c r="J19" s="58"/>
      <c r="K19" s="57"/>
    </row>
    <row r="20" spans="1:11" x14ac:dyDescent="0.55000000000000004">
      <c r="A20" s="43" t="s">
        <v>22</v>
      </c>
      <c r="B20" s="38" t="s">
        <v>23</v>
      </c>
      <c r="D20" s="20">
        <f>+Noviembre!F20</f>
        <v>0</v>
      </c>
      <c r="F20" s="20">
        <f t="shared" si="8"/>
        <v>0</v>
      </c>
      <c r="G20" s="36">
        <f t="shared" si="9"/>
        <v>0</v>
      </c>
      <c r="H20"/>
      <c r="I20" s="2"/>
      <c r="J20" s="58"/>
      <c r="K20" s="57"/>
    </row>
    <row r="21" spans="1:11" x14ac:dyDescent="0.55000000000000004">
      <c r="A21" s="43" t="s">
        <v>24</v>
      </c>
      <c r="B21" s="38" t="s">
        <v>25</v>
      </c>
      <c r="D21" s="20">
        <f>+Noviembre!F21</f>
        <v>0</v>
      </c>
      <c r="F21" s="20">
        <f t="shared" si="8"/>
        <v>0</v>
      </c>
      <c r="G21" s="36">
        <f t="shared" si="9"/>
        <v>0</v>
      </c>
      <c r="H21"/>
      <c r="I21" s="2"/>
      <c r="J21" s="57"/>
      <c r="K21" s="57"/>
    </row>
    <row r="22" spans="1:11" x14ac:dyDescent="0.55000000000000004">
      <c r="A22" s="43" t="s">
        <v>26</v>
      </c>
      <c r="B22" s="38" t="s">
        <v>27</v>
      </c>
      <c r="C22" s="20">
        <v>87025.71</v>
      </c>
      <c r="D22" s="20">
        <f>+Noviembre!F22</f>
        <v>76561</v>
      </c>
      <c r="E22" s="20">
        <v>8600</v>
      </c>
      <c r="F22" s="20">
        <f>+E22+D22</f>
        <v>85161</v>
      </c>
      <c r="G22" s="36">
        <f t="shared" si="9"/>
        <v>1864.7100000000064</v>
      </c>
      <c r="H22" s="56"/>
      <c r="I22" s="2"/>
      <c r="J22" s="57"/>
      <c r="K22" s="57"/>
    </row>
    <row r="23" spans="1:11" x14ac:dyDescent="0.55000000000000004">
      <c r="A23" s="43" t="s">
        <v>28</v>
      </c>
      <c r="B23" s="38" t="s">
        <v>29</v>
      </c>
      <c r="D23" s="20">
        <f>+Noviembre!F23</f>
        <v>0</v>
      </c>
      <c r="F23" s="20">
        <f t="shared" si="8"/>
        <v>0</v>
      </c>
      <c r="G23" s="36">
        <f t="shared" si="9"/>
        <v>0</v>
      </c>
      <c r="H23" s="56"/>
      <c r="I23" s="2"/>
      <c r="J23" s="57"/>
      <c r="K23" s="57"/>
    </row>
    <row r="24" spans="1:11" x14ac:dyDescent="0.55000000000000004">
      <c r="A24" s="43" t="s">
        <v>227</v>
      </c>
      <c r="B24" s="32" t="s">
        <v>232</v>
      </c>
      <c r="C24" s="20">
        <v>29060.57</v>
      </c>
      <c r="D24" s="20">
        <f>+Noviembre!F24</f>
        <v>0</v>
      </c>
      <c r="F24" s="20">
        <f t="shared" si="8"/>
        <v>0</v>
      </c>
      <c r="G24" s="36">
        <f t="shared" si="9"/>
        <v>29060.57</v>
      </c>
      <c r="J24" s="5"/>
    </row>
    <row r="25" spans="1:11" x14ac:dyDescent="0.55000000000000004">
      <c r="A25" s="43" t="s">
        <v>243</v>
      </c>
      <c r="B25" s="38" t="s">
        <v>223</v>
      </c>
      <c r="C25" s="20">
        <v>216251.66</v>
      </c>
      <c r="D25" s="20">
        <f>+Noviembre!F25</f>
        <v>593832</v>
      </c>
      <c r="E25" s="20">
        <f>3730+2600</f>
        <v>6330</v>
      </c>
      <c r="F25" s="20">
        <f t="shared" si="8"/>
        <v>600162</v>
      </c>
      <c r="G25" s="36">
        <f t="shared" si="9"/>
        <v>-383910.33999999997</v>
      </c>
      <c r="J25" s="5"/>
    </row>
    <row r="26" spans="1:11" x14ac:dyDescent="0.55000000000000004">
      <c r="A26" s="38"/>
      <c r="B26" s="38"/>
      <c r="G26" s="37"/>
      <c r="J26" s="5"/>
    </row>
    <row r="27" spans="1:11" x14ac:dyDescent="0.55000000000000004">
      <c r="A27" s="42" t="s">
        <v>30</v>
      </c>
      <c r="B27" s="35" t="s">
        <v>31</v>
      </c>
      <c r="C27" s="23">
        <f>SUM(C28:C30)</f>
        <v>3217332.59</v>
      </c>
      <c r="D27" s="23">
        <f t="shared" ref="D27:G27" si="10">SUM(D28:D30)</f>
        <v>3434005.28</v>
      </c>
      <c r="E27" s="23">
        <f t="shared" si="10"/>
        <v>285238.59999999998</v>
      </c>
      <c r="F27" s="23">
        <f t="shared" si="10"/>
        <v>3719243.88</v>
      </c>
      <c r="G27" s="23">
        <f t="shared" si="10"/>
        <v>-501911.29000000004</v>
      </c>
      <c r="J27" s="5"/>
    </row>
    <row r="28" spans="1:11" x14ac:dyDescent="0.55000000000000004">
      <c r="A28" s="43" t="s">
        <v>32</v>
      </c>
      <c r="B28" s="38" t="s">
        <v>33</v>
      </c>
      <c r="C28" s="20">
        <v>3217332.59</v>
      </c>
      <c r="D28" s="20">
        <f>+Noviembre!F28</f>
        <v>3434005.28</v>
      </c>
      <c r="E28" s="55">
        <v>285238.59999999998</v>
      </c>
      <c r="F28" s="20">
        <f t="shared" ref="F28:F30" si="11">+E28+D28</f>
        <v>3719243.88</v>
      </c>
      <c r="G28" s="36">
        <f t="shared" ref="G28:G30" si="12">+C28-F28</f>
        <v>-501911.29000000004</v>
      </c>
    </row>
    <row r="29" spans="1:11" x14ac:dyDescent="0.55000000000000004">
      <c r="A29" s="43" t="s">
        <v>34</v>
      </c>
      <c r="D29" s="20">
        <f>+Noviembre!F29</f>
        <v>0</v>
      </c>
      <c r="F29" s="20">
        <f t="shared" si="11"/>
        <v>0</v>
      </c>
      <c r="G29" s="36">
        <f t="shared" si="12"/>
        <v>0</v>
      </c>
    </row>
    <row r="30" spans="1:11" x14ac:dyDescent="0.55000000000000004">
      <c r="A30" s="43" t="s">
        <v>35</v>
      </c>
      <c r="D30" s="20">
        <f>+Noviembre!F30</f>
        <v>0</v>
      </c>
      <c r="F30" s="20">
        <f t="shared" si="11"/>
        <v>0</v>
      </c>
      <c r="G30" s="36">
        <f t="shared" si="12"/>
        <v>0</v>
      </c>
    </row>
    <row r="31" spans="1:11" x14ac:dyDescent="0.55000000000000004">
      <c r="A31" s="43"/>
      <c r="B31" s="38"/>
      <c r="G31" s="37"/>
    </row>
    <row r="32" spans="1:11" x14ac:dyDescent="0.55000000000000004">
      <c r="A32" s="43"/>
      <c r="B32" s="38"/>
      <c r="G32" s="37"/>
    </row>
    <row r="33" spans="1:9" x14ac:dyDescent="0.55000000000000004">
      <c r="A33" s="42" t="s">
        <v>36</v>
      </c>
      <c r="B33" s="35" t="s">
        <v>37</v>
      </c>
      <c r="C33" s="23">
        <f>SUM(C34:C39)</f>
        <v>126828</v>
      </c>
      <c r="D33" s="23">
        <f t="shared" ref="D33:G33" si="13">SUM(D34:D39)</f>
        <v>115100</v>
      </c>
      <c r="E33" s="23">
        <f t="shared" si="13"/>
        <v>21675</v>
      </c>
      <c r="F33" s="23">
        <f t="shared" si="13"/>
        <v>136775</v>
      </c>
      <c r="G33" s="23">
        <f t="shared" si="13"/>
        <v>-9947</v>
      </c>
    </row>
    <row r="34" spans="1:9" x14ac:dyDescent="0.55000000000000004">
      <c r="A34" s="43" t="s">
        <v>38</v>
      </c>
      <c r="B34" s="38" t="s">
        <v>39</v>
      </c>
      <c r="D34" s="20">
        <f>+Noviembre!F34</f>
        <v>0</v>
      </c>
      <c r="F34" s="20">
        <f t="shared" ref="F34:F39" si="14">+E34+D34</f>
        <v>0</v>
      </c>
      <c r="G34" s="36">
        <f t="shared" ref="G34:G39" si="15">+C34-F34</f>
        <v>0</v>
      </c>
    </row>
    <row r="35" spans="1:9" x14ac:dyDescent="0.55000000000000004">
      <c r="A35" s="43" t="s">
        <v>40</v>
      </c>
      <c r="B35" s="32" t="s">
        <v>41</v>
      </c>
      <c r="D35" s="20">
        <f>+Noviembre!F35</f>
        <v>0</v>
      </c>
      <c r="F35" s="20">
        <f t="shared" si="14"/>
        <v>0</v>
      </c>
      <c r="G35" s="36">
        <f t="shared" si="15"/>
        <v>0</v>
      </c>
    </row>
    <row r="36" spans="1:9" x14ac:dyDescent="0.55000000000000004">
      <c r="A36" s="43" t="s">
        <v>42</v>
      </c>
      <c r="B36" s="32" t="s">
        <v>43</v>
      </c>
      <c r="D36" s="20">
        <f>+Noviembre!F36</f>
        <v>0</v>
      </c>
      <c r="F36" s="20">
        <f t="shared" si="14"/>
        <v>0</v>
      </c>
      <c r="G36" s="36">
        <f t="shared" si="15"/>
        <v>0</v>
      </c>
    </row>
    <row r="37" spans="1:9" x14ac:dyDescent="0.55000000000000004">
      <c r="A37" s="43" t="s">
        <v>44</v>
      </c>
      <c r="B37" s="32" t="s">
        <v>45</v>
      </c>
      <c r="D37" s="20">
        <f>+Noviembre!F37</f>
        <v>0</v>
      </c>
      <c r="F37" s="20">
        <f t="shared" si="14"/>
        <v>0</v>
      </c>
      <c r="G37" s="36">
        <f t="shared" si="15"/>
        <v>0</v>
      </c>
    </row>
    <row r="38" spans="1:9" x14ac:dyDescent="0.55000000000000004">
      <c r="A38" s="43" t="s">
        <v>46</v>
      </c>
      <c r="B38" s="32" t="s">
        <v>47</v>
      </c>
      <c r="D38" s="20">
        <f>+Noviembre!F38</f>
        <v>0</v>
      </c>
      <c r="F38" s="20">
        <f t="shared" si="14"/>
        <v>0</v>
      </c>
      <c r="G38" s="36">
        <f t="shared" si="15"/>
        <v>0</v>
      </c>
    </row>
    <row r="39" spans="1:9" x14ac:dyDescent="0.55000000000000004">
      <c r="A39" s="43" t="s">
        <v>225</v>
      </c>
      <c r="B39" s="38" t="s">
        <v>226</v>
      </c>
      <c r="C39" s="20">
        <v>126828</v>
      </c>
      <c r="D39" s="20">
        <f>+Noviembre!F39</f>
        <v>115100</v>
      </c>
      <c r="E39" s="20">
        <v>21675</v>
      </c>
      <c r="F39" s="20">
        <f t="shared" si="14"/>
        <v>136775</v>
      </c>
      <c r="G39" s="36">
        <f t="shared" si="15"/>
        <v>-9947</v>
      </c>
    </row>
    <row r="40" spans="1:9" x14ac:dyDescent="0.55000000000000004">
      <c r="A40" s="43"/>
      <c r="B40" s="38"/>
    </row>
    <row r="41" spans="1:9" x14ac:dyDescent="0.55000000000000004">
      <c r="A41" s="43"/>
      <c r="B41" s="38"/>
    </row>
    <row r="42" spans="1:9" x14ac:dyDescent="0.55000000000000004">
      <c r="A42" s="42" t="s">
        <v>48</v>
      </c>
      <c r="B42" s="35" t="s">
        <v>49</v>
      </c>
      <c r="C42" s="25">
        <f>SUM(C43:C44)</f>
        <v>5414385.1500000004</v>
      </c>
      <c r="D42" s="25">
        <f t="shared" ref="D42:G42" si="16">+D43</f>
        <v>0</v>
      </c>
      <c r="E42" s="25">
        <f t="shared" si="16"/>
        <v>0</v>
      </c>
      <c r="F42" s="25">
        <f t="shared" si="16"/>
        <v>0</v>
      </c>
      <c r="G42" s="25">
        <f t="shared" si="16"/>
        <v>5414385.1500000004</v>
      </c>
    </row>
    <row r="43" spans="1:9" x14ac:dyDescent="0.55000000000000004">
      <c r="A43" s="43" t="s">
        <v>50</v>
      </c>
      <c r="B43" s="44" t="s">
        <v>51</v>
      </c>
      <c r="C43" s="20">
        <v>5414385.1500000004</v>
      </c>
      <c r="D43" s="20">
        <f>+Noviembre!F43</f>
        <v>0</v>
      </c>
      <c r="F43" s="20">
        <f t="shared" ref="F43" si="17">+E43+D43</f>
        <v>0</v>
      </c>
      <c r="G43" s="36">
        <f t="shared" ref="G43" si="18">+C43-F43</f>
        <v>5414385.1500000004</v>
      </c>
    </row>
    <row r="44" spans="1:9" x14ac:dyDescent="0.55000000000000004">
      <c r="A44" s="43" t="s">
        <v>262</v>
      </c>
      <c r="B44" s="44" t="s">
        <v>269</v>
      </c>
      <c r="G44" s="36"/>
    </row>
    <row r="45" spans="1:9" x14ac:dyDescent="0.55000000000000004">
      <c r="A45" s="43"/>
      <c r="B45" s="38"/>
    </row>
    <row r="46" spans="1:9" s="14" customFormat="1" x14ac:dyDescent="0.55000000000000004">
      <c r="A46" s="42" t="s">
        <v>52</v>
      </c>
      <c r="B46" s="45" t="s">
        <v>53</v>
      </c>
      <c r="C46" s="26">
        <f>+C47</f>
        <v>485860.75</v>
      </c>
      <c r="D46" s="26">
        <f t="shared" ref="D46:G46" si="19">+D47</f>
        <v>0</v>
      </c>
      <c r="E46" s="26">
        <f t="shared" si="19"/>
        <v>0</v>
      </c>
      <c r="F46" s="26">
        <f t="shared" si="19"/>
        <v>0</v>
      </c>
      <c r="G46" s="26">
        <f t="shared" si="19"/>
        <v>485860.75</v>
      </c>
      <c r="I46" s="15"/>
    </row>
    <row r="47" spans="1:9" x14ac:dyDescent="0.55000000000000004">
      <c r="A47" s="46" t="s">
        <v>54</v>
      </c>
      <c r="B47" s="38" t="s">
        <v>55</v>
      </c>
      <c r="C47" s="20">
        <v>485860.75</v>
      </c>
      <c r="D47" s="20">
        <f>+Noviembre!F47</f>
        <v>0</v>
      </c>
      <c r="F47" s="20">
        <f t="shared" ref="F47" si="20">+E47+D47</f>
        <v>0</v>
      </c>
      <c r="G47" s="36">
        <f t="shared" ref="G47" si="21">+C47-F47</f>
        <v>485860.75</v>
      </c>
    </row>
    <row r="48" spans="1:9" x14ac:dyDescent="0.55000000000000004">
      <c r="A48" s="43"/>
      <c r="B48" s="38"/>
    </row>
    <row r="49" spans="1:9" x14ac:dyDescent="0.55000000000000004">
      <c r="A49" s="43"/>
      <c r="B49" s="38"/>
    </row>
    <row r="50" spans="1:9" x14ac:dyDescent="0.55000000000000004">
      <c r="A50" s="43"/>
      <c r="B50" s="38"/>
      <c r="I50" s="3"/>
    </row>
    <row r="51" spans="1:9" x14ac:dyDescent="0.55000000000000004">
      <c r="A51" s="42" t="s">
        <v>56</v>
      </c>
      <c r="B51" s="35" t="s">
        <v>57</v>
      </c>
      <c r="C51" s="23">
        <f>+C52</f>
        <v>156324885.47</v>
      </c>
      <c r="D51" s="23">
        <f t="shared" ref="D51:G51" si="22">+D52</f>
        <v>159785015.08999997</v>
      </c>
      <c r="E51" s="23">
        <f t="shared" si="22"/>
        <v>18148177</v>
      </c>
      <c r="F51" s="23">
        <f t="shared" si="22"/>
        <v>177933192.08999997</v>
      </c>
      <c r="G51" s="23">
        <f t="shared" si="22"/>
        <v>-21608306.619999986</v>
      </c>
      <c r="H51" s="11"/>
      <c r="I51" s="3"/>
    </row>
    <row r="52" spans="1:9" x14ac:dyDescent="0.55000000000000004">
      <c r="A52" s="47" t="s">
        <v>58</v>
      </c>
      <c r="B52" s="39" t="s">
        <v>59</v>
      </c>
      <c r="C52" s="23">
        <f>SUM(C53:C64)</f>
        <v>156324885.47</v>
      </c>
      <c r="D52" s="23">
        <f t="shared" ref="D52:G52" si="23">SUM(D53:D64)</f>
        <v>159785015.08999997</v>
      </c>
      <c r="E52" s="23">
        <f t="shared" si="23"/>
        <v>18148177</v>
      </c>
      <c r="F52" s="23">
        <f t="shared" si="23"/>
        <v>177933192.08999997</v>
      </c>
      <c r="G52" s="23">
        <f t="shared" si="23"/>
        <v>-21608306.619999986</v>
      </c>
      <c r="I52" s="3"/>
    </row>
    <row r="53" spans="1:9" x14ac:dyDescent="0.55000000000000004">
      <c r="A53" s="43" t="s">
        <v>60</v>
      </c>
      <c r="B53" s="38" t="s">
        <v>61</v>
      </c>
      <c r="C53" s="20">
        <v>152472389.00999999</v>
      </c>
      <c r="D53" s="20">
        <f>+Noviembre!F53</f>
        <v>151897420.89999998</v>
      </c>
      <c r="E53" s="20">
        <v>17454361</v>
      </c>
      <c r="F53" s="20">
        <f t="shared" ref="F53:F64" si="24">+E53+D53</f>
        <v>169351781.89999998</v>
      </c>
      <c r="G53" s="36">
        <f t="shared" ref="G53:G63" si="25">+C53-F53</f>
        <v>-16879392.889999986</v>
      </c>
      <c r="I53" s="3"/>
    </row>
    <row r="54" spans="1:9" x14ac:dyDescent="0.55000000000000004">
      <c r="A54" s="43" t="s">
        <v>62</v>
      </c>
      <c r="B54" s="38" t="s">
        <v>63</v>
      </c>
      <c r="D54" s="20">
        <f>+Noviembre!F54</f>
        <v>0</v>
      </c>
      <c r="F54" s="20">
        <f t="shared" si="24"/>
        <v>0</v>
      </c>
      <c r="G54" s="36">
        <f t="shared" si="25"/>
        <v>0</v>
      </c>
      <c r="I54" s="3"/>
    </row>
    <row r="55" spans="1:9" x14ac:dyDescent="0.55000000000000004">
      <c r="A55" s="43" t="s">
        <v>64</v>
      </c>
      <c r="B55" s="38" t="s">
        <v>65</v>
      </c>
      <c r="D55" s="20">
        <f>+Noviembre!F55</f>
        <v>0</v>
      </c>
      <c r="F55" s="20">
        <f t="shared" si="24"/>
        <v>0</v>
      </c>
      <c r="G55" s="36">
        <f t="shared" si="25"/>
        <v>0</v>
      </c>
      <c r="I55" s="3"/>
    </row>
    <row r="56" spans="1:9" x14ac:dyDescent="0.55000000000000004">
      <c r="A56" s="43" t="s">
        <v>66</v>
      </c>
      <c r="B56" s="38" t="s">
        <v>67</v>
      </c>
      <c r="C56" s="20">
        <v>872040</v>
      </c>
      <c r="D56" s="20">
        <f>+Noviembre!F56</f>
        <v>1253876.48</v>
      </c>
      <c r="E56" s="20">
        <f>+'[1]Pagos a Municipios y Comisi...'!$I$107+'[1]Pagos a Municipios y Comisi...'!$I$110+'[1]Pagos a Municipios y Comisi...'!$I$114+'[1]Pagos a Municipios y Comisi...'!$I$116</f>
        <v>663816</v>
      </c>
      <c r="F56" s="20">
        <f t="shared" si="24"/>
        <v>1917692.48</v>
      </c>
      <c r="G56" s="36">
        <f t="shared" si="25"/>
        <v>-1045652.48</v>
      </c>
      <c r="I56" s="3"/>
    </row>
    <row r="57" spans="1:9" x14ac:dyDescent="0.55000000000000004">
      <c r="A57" s="43" t="s">
        <v>68</v>
      </c>
      <c r="B57" s="38" t="s">
        <v>69</v>
      </c>
      <c r="C57" s="20">
        <v>414735</v>
      </c>
      <c r="D57" s="20">
        <f>+Noviembre!F57</f>
        <v>0</v>
      </c>
      <c r="F57" s="20">
        <f t="shared" si="24"/>
        <v>0</v>
      </c>
      <c r="G57" s="36">
        <f t="shared" si="25"/>
        <v>414735</v>
      </c>
      <c r="I57" s="3"/>
    </row>
    <row r="58" spans="1:9" x14ac:dyDescent="0.55000000000000004">
      <c r="A58" s="43" t="s">
        <v>70</v>
      </c>
      <c r="B58" s="38" t="s">
        <v>71</v>
      </c>
      <c r="C58" s="20">
        <v>757099.43</v>
      </c>
      <c r="D58" s="20">
        <f>+Noviembre!F58</f>
        <v>855071.62999999989</v>
      </c>
      <c r="F58" s="20">
        <f t="shared" si="24"/>
        <v>855071.62999999989</v>
      </c>
      <c r="G58" s="36">
        <f t="shared" si="25"/>
        <v>-97972.199999999837</v>
      </c>
      <c r="H58" s="11">
        <f>+F58-'[1]Pagos a Municipios y Comisi...'!$H$118</f>
        <v>0</v>
      </c>
      <c r="I58" s="3"/>
    </row>
    <row r="59" spans="1:9" x14ac:dyDescent="0.55000000000000004">
      <c r="A59" s="43" t="s">
        <v>72</v>
      </c>
      <c r="B59" s="38" t="s">
        <v>231</v>
      </c>
      <c r="C59" s="20">
        <v>1152622.03</v>
      </c>
      <c r="D59" s="20">
        <f>+Noviembre!F59</f>
        <v>4641779.08</v>
      </c>
      <c r="F59" s="20">
        <f t="shared" si="24"/>
        <v>4641779.08</v>
      </c>
      <c r="G59" s="36">
        <f t="shared" si="25"/>
        <v>-3489157.05</v>
      </c>
      <c r="I59" s="3"/>
    </row>
    <row r="60" spans="1:9" x14ac:dyDescent="0.55000000000000004">
      <c r="A60" s="43" t="s">
        <v>73</v>
      </c>
      <c r="B60" s="38" t="s">
        <v>74</v>
      </c>
      <c r="C60" s="20">
        <v>630000</v>
      </c>
      <c r="D60" s="20">
        <f>+Noviembre!F60</f>
        <v>699867</v>
      </c>
      <c r="F60" s="20">
        <f t="shared" si="24"/>
        <v>699867</v>
      </c>
      <c r="G60" s="36">
        <f t="shared" si="25"/>
        <v>-69867</v>
      </c>
      <c r="I60" s="3"/>
    </row>
    <row r="61" spans="1:9" x14ac:dyDescent="0.55000000000000004">
      <c r="A61" s="43" t="s">
        <v>75</v>
      </c>
      <c r="B61" s="38" t="s">
        <v>233</v>
      </c>
      <c r="C61" s="20">
        <v>26000</v>
      </c>
      <c r="D61" s="20">
        <f>+Noviembre!F61</f>
        <v>0</v>
      </c>
      <c r="F61" s="20">
        <f t="shared" si="24"/>
        <v>0</v>
      </c>
      <c r="G61" s="36">
        <f t="shared" si="25"/>
        <v>26000</v>
      </c>
      <c r="I61" s="3"/>
    </row>
    <row r="62" spans="1:9" x14ac:dyDescent="0.55000000000000004">
      <c r="A62" s="43" t="s">
        <v>241</v>
      </c>
      <c r="B62" s="32" t="s">
        <v>242</v>
      </c>
      <c r="D62" s="20">
        <f>+Noviembre!F62</f>
        <v>0</v>
      </c>
      <c r="F62" s="20">
        <f t="shared" si="24"/>
        <v>0</v>
      </c>
      <c r="G62" s="36">
        <f t="shared" si="25"/>
        <v>0</v>
      </c>
      <c r="I62" s="3"/>
    </row>
    <row r="63" spans="1:9" x14ac:dyDescent="0.55000000000000004">
      <c r="A63" s="43" t="s">
        <v>254</v>
      </c>
      <c r="B63" s="38" t="s">
        <v>255</v>
      </c>
      <c r="D63" s="20">
        <f>+Noviembre!F63</f>
        <v>107000</v>
      </c>
      <c r="F63" s="20">
        <f t="shared" si="24"/>
        <v>107000</v>
      </c>
      <c r="G63" s="36">
        <f t="shared" si="25"/>
        <v>-107000</v>
      </c>
      <c r="I63" s="3"/>
    </row>
    <row r="64" spans="1:9" x14ac:dyDescent="0.55000000000000004">
      <c r="A64" s="43" t="s">
        <v>260</v>
      </c>
      <c r="B64" s="32" t="s">
        <v>261</v>
      </c>
      <c r="D64" s="20">
        <f>+Noviembre!F64</f>
        <v>330000</v>
      </c>
      <c r="E64" s="20">
        <v>30000</v>
      </c>
      <c r="F64" s="20">
        <f t="shared" si="24"/>
        <v>360000</v>
      </c>
      <c r="G64" s="36">
        <f t="shared" ref="G64" si="26">+C64-F64</f>
        <v>-360000</v>
      </c>
      <c r="I64" s="3"/>
    </row>
    <row r="65" spans="1:9" x14ac:dyDescent="0.55000000000000004">
      <c r="A65" s="43"/>
      <c r="I65" s="3"/>
    </row>
    <row r="66" spans="1:9" x14ac:dyDescent="0.55000000000000004">
      <c r="A66" s="43"/>
      <c r="B66" s="48"/>
      <c r="I66" s="3"/>
    </row>
    <row r="67" spans="1:9" x14ac:dyDescent="0.55000000000000004">
      <c r="A67" s="40" t="s">
        <v>76</v>
      </c>
      <c r="B67" s="41" t="s">
        <v>77</v>
      </c>
      <c r="C67" s="28">
        <f>+C68+C75</f>
        <v>29098608.960000001</v>
      </c>
      <c r="D67" s="28">
        <f t="shared" ref="D67:G67" si="27">+D68+D75</f>
        <v>2647068</v>
      </c>
      <c r="E67" s="28">
        <f t="shared" si="27"/>
        <v>0</v>
      </c>
      <c r="F67" s="28">
        <f t="shared" si="27"/>
        <v>2647068</v>
      </c>
      <c r="G67" s="28">
        <f t="shared" si="27"/>
        <v>26451540.960000001</v>
      </c>
      <c r="I67" s="3"/>
    </row>
    <row r="68" spans="1:9" x14ac:dyDescent="0.55000000000000004">
      <c r="A68" s="42" t="s">
        <v>78</v>
      </c>
      <c r="B68" s="35" t="s">
        <v>79</v>
      </c>
      <c r="C68" s="25">
        <f>+C69</f>
        <v>0</v>
      </c>
      <c r="D68" s="25">
        <f t="shared" ref="D68:G68" si="28">+D69</f>
        <v>0</v>
      </c>
      <c r="E68" s="25">
        <f t="shared" si="28"/>
        <v>0</v>
      </c>
      <c r="F68" s="25">
        <f t="shared" si="28"/>
        <v>0</v>
      </c>
      <c r="G68" s="25">
        <f t="shared" si="28"/>
        <v>0</v>
      </c>
      <c r="I68" s="3"/>
    </row>
    <row r="69" spans="1:9" x14ac:dyDescent="0.55000000000000004">
      <c r="A69" s="42" t="s">
        <v>80</v>
      </c>
      <c r="B69" s="35" t="s">
        <v>81</v>
      </c>
      <c r="C69" s="25">
        <f>SUM(C70:C73)</f>
        <v>0</v>
      </c>
      <c r="D69" s="25">
        <f t="shared" ref="D69:G69" si="29">SUM(D70:D73)</f>
        <v>0</v>
      </c>
      <c r="E69" s="25">
        <f t="shared" si="29"/>
        <v>0</v>
      </c>
      <c r="F69" s="25">
        <f t="shared" si="29"/>
        <v>0</v>
      </c>
      <c r="G69" s="25">
        <f t="shared" si="29"/>
        <v>0</v>
      </c>
      <c r="I69" s="3"/>
    </row>
    <row r="70" spans="1:9" x14ac:dyDescent="0.55000000000000004">
      <c r="A70" s="43" t="s">
        <v>82</v>
      </c>
      <c r="B70" s="32" t="s">
        <v>83</v>
      </c>
      <c r="D70" s="20">
        <f>+Noviembre!F70</f>
        <v>0</v>
      </c>
      <c r="F70" s="20">
        <f t="shared" ref="F70:F71" si="30">+E70+D70</f>
        <v>0</v>
      </c>
      <c r="G70" s="36">
        <f t="shared" ref="G70:G71" si="31">+C70-F70</f>
        <v>0</v>
      </c>
      <c r="I70" s="3"/>
    </row>
    <row r="71" spans="1:9" x14ac:dyDescent="0.55000000000000004">
      <c r="A71" s="43" t="s">
        <v>84</v>
      </c>
      <c r="B71" s="32" t="s">
        <v>85</v>
      </c>
      <c r="D71" s="20">
        <f>+Noviembre!F71</f>
        <v>0</v>
      </c>
      <c r="F71" s="20">
        <f t="shared" si="30"/>
        <v>0</v>
      </c>
      <c r="G71" s="36">
        <f t="shared" si="31"/>
        <v>0</v>
      </c>
      <c r="I71" s="3"/>
    </row>
    <row r="72" spans="1:9" x14ac:dyDescent="0.55000000000000004">
      <c r="A72" s="43"/>
      <c r="B72" s="48"/>
      <c r="I72" s="3"/>
    </row>
    <row r="73" spans="1:9" x14ac:dyDescent="0.55000000000000004">
      <c r="A73" s="43"/>
      <c r="B73" s="48"/>
      <c r="I73" s="3"/>
    </row>
    <row r="74" spans="1:9" x14ac:dyDescent="0.55000000000000004">
      <c r="A74" s="43"/>
      <c r="B74" s="48"/>
      <c r="I74" s="3"/>
    </row>
    <row r="75" spans="1:9" x14ac:dyDescent="0.55000000000000004">
      <c r="A75" s="42" t="s">
        <v>86</v>
      </c>
      <c r="B75" s="35" t="s">
        <v>87</v>
      </c>
      <c r="C75" s="25">
        <f>+C76</f>
        <v>29098608.960000001</v>
      </c>
      <c r="D75" s="25">
        <f t="shared" ref="D75:G75" si="32">+D76</f>
        <v>2647068</v>
      </c>
      <c r="E75" s="25">
        <f t="shared" si="32"/>
        <v>0</v>
      </c>
      <c r="F75" s="25">
        <f t="shared" si="32"/>
        <v>2647068</v>
      </c>
      <c r="G75" s="25">
        <f t="shared" si="32"/>
        <v>26451540.960000001</v>
      </c>
      <c r="I75" s="3"/>
    </row>
    <row r="76" spans="1:9" x14ac:dyDescent="0.55000000000000004">
      <c r="A76" s="42" t="s">
        <v>88</v>
      </c>
      <c r="B76" s="35" t="s">
        <v>87</v>
      </c>
      <c r="C76" s="25">
        <f>SUM(C77:C79)</f>
        <v>29098608.960000001</v>
      </c>
      <c r="D76" s="25">
        <f t="shared" ref="D76:G76" si="33">SUM(D77:D79)</f>
        <v>2647068</v>
      </c>
      <c r="E76" s="25">
        <f t="shared" si="33"/>
        <v>0</v>
      </c>
      <c r="F76" s="25">
        <f t="shared" si="33"/>
        <v>2647068</v>
      </c>
      <c r="G76" s="25">
        <f t="shared" si="33"/>
        <v>26451540.960000001</v>
      </c>
      <c r="I76" s="3"/>
    </row>
    <row r="77" spans="1:9" x14ac:dyDescent="0.55000000000000004">
      <c r="A77" s="43" t="s">
        <v>89</v>
      </c>
      <c r="B77" s="32" t="s">
        <v>235</v>
      </c>
      <c r="C77" s="7">
        <v>2700000</v>
      </c>
      <c r="D77" s="20">
        <f>+Noviembre!F77</f>
        <v>0</v>
      </c>
      <c r="F77" s="20">
        <f t="shared" ref="F77:F79" si="34">+E77+D77</f>
        <v>0</v>
      </c>
      <c r="G77" s="36">
        <f t="shared" ref="G77:G79" si="35">+C77-F77</f>
        <v>2700000</v>
      </c>
      <c r="I77" s="3"/>
    </row>
    <row r="78" spans="1:9" x14ac:dyDescent="0.55000000000000004">
      <c r="A78" s="43" t="s">
        <v>90</v>
      </c>
      <c r="B78" s="49" t="s">
        <v>237</v>
      </c>
      <c r="C78" s="20">
        <v>17800000</v>
      </c>
      <c r="D78" s="20">
        <f>+Noviembre!F78</f>
        <v>2647068</v>
      </c>
      <c r="F78" s="20">
        <f t="shared" si="34"/>
        <v>2647068</v>
      </c>
      <c r="G78" s="36">
        <f t="shared" si="35"/>
        <v>15152932</v>
      </c>
      <c r="I78" s="3"/>
    </row>
    <row r="79" spans="1:9" x14ac:dyDescent="0.55000000000000004">
      <c r="A79" s="43" t="s">
        <v>91</v>
      </c>
      <c r="B79" s="38" t="s">
        <v>236</v>
      </c>
      <c r="C79" s="20">
        <v>8598608.9600000009</v>
      </c>
      <c r="D79" s="20">
        <f>+Noviembre!F79</f>
        <v>0</v>
      </c>
      <c r="F79" s="20">
        <f t="shared" si="34"/>
        <v>0</v>
      </c>
      <c r="G79" s="36">
        <f t="shared" si="35"/>
        <v>8598608.9600000009</v>
      </c>
      <c r="I79" s="3"/>
    </row>
    <row r="80" spans="1:9" x14ac:dyDescent="0.55000000000000004">
      <c r="A80" s="43"/>
      <c r="B80" s="48"/>
      <c r="I80" s="3"/>
    </row>
    <row r="81" spans="1:9" x14ac:dyDescent="0.55000000000000004">
      <c r="A81" s="43"/>
      <c r="B81" s="48"/>
      <c r="I81" s="3"/>
    </row>
    <row r="82" spans="1:9" x14ac:dyDescent="0.55000000000000004">
      <c r="A82" s="43"/>
      <c r="B82" s="48"/>
      <c r="I82" s="3"/>
    </row>
    <row r="83" spans="1:9" x14ac:dyDescent="0.55000000000000004">
      <c r="A83" s="43"/>
      <c r="B83" s="48"/>
      <c r="I83" s="3"/>
    </row>
    <row r="84" spans="1:9" x14ac:dyDescent="0.55000000000000004">
      <c r="A84" s="43"/>
      <c r="B84" s="48"/>
      <c r="I84" s="3"/>
    </row>
    <row r="85" spans="1:9" x14ac:dyDescent="0.55000000000000004">
      <c r="A85" s="43"/>
      <c r="B85" s="48"/>
      <c r="I85" s="3"/>
    </row>
    <row r="86" spans="1:9" x14ac:dyDescent="0.55000000000000004">
      <c r="A86" s="43"/>
      <c r="B86" s="48"/>
      <c r="I86" s="3"/>
    </row>
    <row r="87" spans="1:9" x14ac:dyDescent="0.55000000000000004">
      <c r="A87" s="43"/>
      <c r="B87" s="38"/>
      <c r="I87" s="3"/>
    </row>
    <row r="88" spans="1:9" x14ac:dyDescent="0.55000000000000004">
      <c r="A88" s="43"/>
      <c r="B88" s="38"/>
      <c r="I88" s="3"/>
    </row>
    <row r="89" spans="1:9" x14ac:dyDescent="0.55000000000000004">
      <c r="A89" s="43"/>
      <c r="B89" s="38"/>
      <c r="I89" s="3"/>
    </row>
    <row r="90" spans="1:9" x14ac:dyDescent="0.55000000000000004">
      <c r="A90" s="43"/>
      <c r="B90" s="38"/>
      <c r="I90" s="3"/>
    </row>
    <row r="91" spans="1:9" x14ac:dyDescent="0.55000000000000004">
      <c r="A91" s="43"/>
      <c r="B91" s="38"/>
      <c r="I91" s="3"/>
    </row>
    <row r="92" spans="1:9" x14ac:dyDescent="0.55000000000000004">
      <c r="A92" s="43"/>
      <c r="B92" s="65" t="str">
        <f>+B2</f>
        <v>MUNICIPALIDAD DE LAS COLORADAS</v>
      </c>
      <c r="C92" s="65"/>
      <c r="I92" s="3"/>
    </row>
    <row r="93" spans="1:9" x14ac:dyDescent="0.55000000000000004">
      <c r="A93" s="43"/>
      <c r="B93" s="65" t="s">
        <v>92</v>
      </c>
      <c r="C93" s="65"/>
      <c r="I93" s="3"/>
    </row>
    <row r="94" spans="1:9" x14ac:dyDescent="0.55000000000000004">
      <c r="A94" s="43"/>
      <c r="B94" s="6"/>
      <c r="I94" s="3"/>
    </row>
    <row r="95" spans="1:9" x14ac:dyDescent="0.55000000000000004">
      <c r="A95" s="43"/>
      <c r="B95" s="6" t="s">
        <v>252</v>
      </c>
      <c r="F95" s="34" t="str">
        <f>+F5</f>
        <v>DICIEMBRE DE 2021</v>
      </c>
      <c r="I95" s="3"/>
    </row>
    <row r="96" spans="1:9" x14ac:dyDescent="0.55000000000000004">
      <c r="A96" s="43"/>
      <c r="B96" s="6"/>
      <c r="C96" s="29"/>
      <c r="D96" s="29"/>
      <c r="E96" s="29"/>
      <c r="F96" s="29"/>
      <c r="G96" s="38"/>
      <c r="I96" s="3"/>
    </row>
    <row r="97" spans="1:9" x14ac:dyDescent="0.55000000000000004">
      <c r="A97" s="43"/>
      <c r="B97" s="6"/>
      <c r="C97" s="30"/>
      <c r="D97" s="30"/>
      <c r="E97" s="30"/>
      <c r="F97" s="30"/>
      <c r="G97" s="39"/>
      <c r="I97" s="3"/>
    </row>
    <row r="98" spans="1:9" x14ac:dyDescent="0.55000000000000004">
      <c r="A98" s="40" t="s">
        <v>258</v>
      </c>
      <c r="B98" s="41" t="s">
        <v>253</v>
      </c>
      <c r="C98" s="27">
        <f>+C99+C165+C191+C197</f>
        <v>196879494.90000004</v>
      </c>
      <c r="D98" s="24">
        <f>+D99+D165+D191+D197</f>
        <v>163198068.13804013</v>
      </c>
      <c r="E98" s="24">
        <f>+E99+E165+E191+E197</f>
        <v>19846997.471904762</v>
      </c>
      <c r="F98" s="24">
        <f>+F99+F165+F191+F197</f>
        <v>177946731.07994488</v>
      </c>
      <c r="G98" s="24">
        <f>+G99+G165+G191+G197</f>
        <v>-45020225.4799449</v>
      </c>
      <c r="I98" s="3"/>
    </row>
    <row r="99" spans="1:9" x14ac:dyDescent="0.55000000000000004">
      <c r="A99" s="40" t="s">
        <v>93</v>
      </c>
      <c r="B99" s="41" t="s">
        <v>94</v>
      </c>
      <c r="C99" s="24">
        <f>+C100+C143</f>
        <v>152547123.26000002</v>
      </c>
      <c r="D99" s="24">
        <f>+D100+D143</f>
        <v>142046086.71804014</v>
      </c>
      <c r="E99" s="24">
        <f t="shared" ref="E99:G99" si="36">+E100+E143</f>
        <v>19846997.471904762</v>
      </c>
      <c r="F99" s="24">
        <f t="shared" si="36"/>
        <v>156794749.65994489</v>
      </c>
      <c r="G99" s="24">
        <f t="shared" si="36"/>
        <v>-44951853.019944899</v>
      </c>
      <c r="I99" s="3"/>
    </row>
    <row r="100" spans="1:9" x14ac:dyDescent="0.55000000000000004">
      <c r="A100" s="40" t="s">
        <v>95</v>
      </c>
      <c r="B100" s="41" t="s">
        <v>96</v>
      </c>
      <c r="C100" s="24">
        <f>+C101+C111</f>
        <v>134236828.48000002</v>
      </c>
      <c r="D100" s="24">
        <f t="shared" ref="D100:G100" si="37">+D101+D111</f>
        <v>129435686.24804014</v>
      </c>
      <c r="E100" s="24">
        <f t="shared" si="37"/>
        <v>19253299.521904763</v>
      </c>
      <c r="F100" s="24">
        <f t="shared" si="37"/>
        <v>148688985.76994491</v>
      </c>
      <c r="G100" s="24">
        <f t="shared" si="37"/>
        <v>-54790383.909944899</v>
      </c>
      <c r="I100" s="3"/>
    </row>
    <row r="101" spans="1:9" x14ac:dyDescent="0.55000000000000004">
      <c r="A101" s="40" t="s">
        <v>97</v>
      </c>
      <c r="B101" s="41" t="s">
        <v>98</v>
      </c>
      <c r="C101" s="24">
        <f>SUM(C102:C109)</f>
        <v>119956928.51000001</v>
      </c>
      <c r="D101" s="24">
        <f t="shared" ref="D101:G101" si="38">SUM(D102:D109)</f>
        <v>112783089.63000001</v>
      </c>
      <c r="E101" s="24">
        <f t="shared" si="38"/>
        <v>17308527.260000002</v>
      </c>
      <c r="F101" s="24">
        <f t="shared" si="38"/>
        <v>130091616.88999999</v>
      </c>
      <c r="G101" s="24">
        <f t="shared" si="38"/>
        <v>-50472915</v>
      </c>
      <c r="I101" s="3"/>
    </row>
    <row r="102" spans="1:9" x14ac:dyDescent="0.55000000000000004">
      <c r="A102" s="43" t="s">
        <v>99</v>
      </c>
      <c r="B102" s="38" t="s">
        <v>263</v>
      </c>
      <c r="C102" s="20">
        <f>3603976.97+27987951.58+6312942.23+2433355.84</f>
        <v>40338226.620000005</v>
      </c>
      <c r="D102" s="20">
        <f>+Noviembre!F102</f>
        <v>31925727.620000001</v>
      </c>
      <c r="E102" s="20">
        <v>3568698.42</v>
      </c>
      <c r="F102" s="20">
        <f t="shared" ref="F102:F106" si="39">+E102+D102</f>
        <v>35494426.039999999</v>
      </c>
      <c r="G102" s="36">
        <f t="shared" ref="G102:G107" si="40">+C103-F102</f>
        <v>20922094.340000004</v>
      </c>
      <c r="H102" s="5"/>
      <c r="I102" s="3"/>
    </row>
    <row r="103" spans="1:9" x14ac:dyDescent="0.55000000000000004">
      <c r="A103" s="43" t="s">
        <v>100</v>
      </c>
      <c r="B103" s="38" t="s">
        <v>229</v>
      </c>
      <c r="C103" s="20">
        <v>56416520.380000003</v>
      </c>
      <c r="D103" s="20">
        <f>+Noviembre!F103</f>
        <v>56090872.390000001</v>
      </c>
      <c r="E103" s="20">
        <v>5837059.9199999999</v>
      </c>
      <c r="F103" s="20">
        <f t="shared" si="39"/>
        <v>61927932.310000002</v>
      </c>
      <c r="G103" s="36">
        <f t="shared" si="40"/>
        <v>-61927932.310000002</v>
      </c>
      <c r="I103" s="3"/>
    </row>
    <row r="104" spans="1:9" x14ac:dyDescent="0.55000000000000004">
      <c r="A104" s="43" t="s">
        <v>101</v>
      </c>
      <c r="B104" s="38" t="s">
        <v>264</v>
      </c>
      <c r="D104" s="20">
        <f>+Noviembre!F104</f>
        <v>0</v>
      </c>
      <c r="F104" s="20">
        <f t="shared" si="39"/>
        <v>0</v>
      </c>
      <c r="G104" s="36">
        <f t="shared" si="40"/>
        <v>21941843.969999999</v>
      </c>
      <c r="I104" s="3"/>
    </row>
    <row r="105" spans="1:9" x14ac:dyDescent="0.55000000000000004">
      <c r="A105" s="43" t="s">
        <v>102</v>
      </c>
      <c r="B105" s="38" t="s">
        <v>284</v>
      </c>
      <c r="C105" s="20">
        <v>21941843.969999999</v>
      </c>
      <c r="D105" s="20">
        <f>+Noviembre!F105</f>
        <v>19823037.799999997</v>
      </c>
      <c r="E105" s="20">
        <v>3159561.8</v>
      </c>
      <c r="F105" s="20">
        <f t="shared" si="39"/>
        <v>22982599.599999998</v>
      </c>
      <c r="G105" s="36">
        <f t="shared" si="40"/>
        <v>-21722262.059999999</v>
      </c>
      <c r="I105" s="3"/>
    </row>
    <row r="106" spans="1:9" x14ac:dyDescent="0.55000000000000004">
      <c r="A106" s="43" t="s">
        <v>103</v>
      </c>
      <c r="B106" s="38" t="s">
        <v>265</v>
      </c>
      <c r="C106" s="20">
        <v>1260337.54</v>
      </c>
      <c r="D106" s="20">
        <f>+Noviembre!F106</f>
        <v>1138482.8699999999</v>
      </c>
      <c r="E106" s="20">
        <v>185224.75</v>
      </c>
      <c r="F106" s="20">
        <f t="shared" si="39"/>
        <v>1323707.6199999999</v>
      </c>
      <c r="G106" s="36">
        <f t="shared" si="40"/>
        <v>-1323707.6199999999</v>
      </c>
      <c r="I106" s="3"/>
    </row>
    <row r="107" spans="1:9" x14ac:dyDescent="0.55000000000000004">
      <c r="A107" s="43" t="s">
        <v>288</v>
      </c>
      <c r="B107" s="32" t="s">
        <v>289</v>
      </c>
      <c r="D107" s="20">
        <f>+Noviembre!F107</f>
        <v>3804968.95</v>
      </c>
      <c r="E107" s="20">
        <v>4557982.37</v>
      </c>
      <c r="F107" s="20">
        <f t="shared" ref="F107" si="41">+E107+D107</f>
        <v>8362951.3200000003</v>
      </c>
      <c r="G107" s="36">
        <f t="shared" si="40"/>
        <v>-8362951.3200000003</v>
      </c>
      <c r="I107" s="3"/>
    </row>
    <row r="108" spans="1:9" x14ac:dyDescent="0.55000000000000004">
      <c r="A108" s="43"/>
      <c r="B108" s="38"/>
      <c r="G108" s="36"/>
      <c r="I108" s="3"/>
    </row>
    <row r="109" spans="1:9" x14ac:dyDescent="0.55000000000000004">
      <c r="A109" s="43"/>
      <c r="I109" s="3"/>
    </row>
    <row r="110" spans="1:9" x14ac:dyDescent="0.55000000000000004">
      <c r="A110" s="38"/>
      <c r="B110" s="38"/>
      <c r="I110" s="3"/>
    </row>
    <row r="111" spans="1:9" x14ac:dyDescent="0.55000000000000004">
      <c r="A111" s="40" t="s">
        <v>104</v>
      </c>
      <c r="B111" s="41" t="s">
        <v>105</v>
      </c>
      <c r="C111" s="24">
        <f>SUM(C112:C137)</f>
        <v>14279899.969999999</v>
      </c>
      <c r="D111" s="24">
        <f>SUM(D112:D140)</f>
        <v>16652596.618040137</v>
      </c>
      <c r="E111" s="24">
        <f t="shared" ref="E111:G111" si="42">SUM(E112:E136)</f>
        <v>1944772.2619047617</v>
      </c>
      <c r="F111" s="24">
        <f t="shared" si="42"/>
        <v>18597368.879944906</v>
      </c>
      <c r="G111" s="24">
        <f t="shared" si="42"/>
        <v>-4317468.9099449012</v>
      </c>
      <c r="I111" s="3"/>
    </row>
    <row r="112" spans="1:9" x14ac:dyDescent="0.55000000000000004">
      <c r="A112" s="43" t="s">
        <v>106</v>
      </c>
      <c r="B112" s="38" t="s">
        <v>39</v>
      </c>
      <c r="C112" s="7"/>
      <c r="D112" s="20">
        <f>+Noviembre!F112</f>
        <v>93000</v>
      </c>
      <c r="E112" s="20">
        <v>80000</v>
      </c>
      <c r="F112" s="20">
        <f t="shared" ref="F112:F136" si="43">+E112+D112</f>
        <v>173000</v>
      </c>
      <c r="G112" s="36">
        <f t="shared" ref="G112:G136" si="44">+C113-F112</f>
        <v>-114950</v>
      </c>
      <c r="I112" s="3"/>
    </row>
    <row r="113" spans="1:9" x14ac:dyDescent="0.55000000000000004">
      <c r="A113" s="43" t="s">
        <v>107</v>
      </c>
      <c r="B113" s="38" t="s">
        <v>108</v>
      </c>
      <c r="C113" s="20">
        <v>58050</v>
      </c>
      <c r="D113" s="20">
        <f>+Noviembre!F113</f>
        <v>42828.77</v>
      </c>
      <c r="E113" s="20">
        <v>8907.32</v>
      </c>
      <c r="F113" s="20">
        <f t="shared" si="43"/>
        <v>51736.09</v>
      </c>
      <c r="G113" s="36">
        <f t="shared" si="44"/>
        <v>2902210.49</v>
      </c>
      <c r="I113" s="3"/>
    </row>
    <row r="114" spans="1:9" x14ac:dyDescent="0.55000000000000004">
      <c r="A114" s="43" t="s">
        <v>109</v>
      </c>
      <c r="B114" s="38" t="s">
        <v>110</v>
      </c>
      <c r="C114" s="20">
        <v>2953946.58</v>
      </c>
      <c r="D114" s="20">
        <f>+Noviembre!F114</f>
        <v>2520545.6599999997</v>
      </c>
      <c r="E114" s="20">
        <v>213958.39999999999</v>
      </c>
      <c r="F114" s="20">
        <f t="shared" si="43"/>
        <v>2734504.0599999996</v>
      </c>
      <c r="G114" s="36">
        <f t="shared" si="44"/>
        <v>-2602333.8999999994</v>
      </c>
      <c r="I114" s="3"/>
    </row>
    <row r="115" spans="1:9" x14ac:dyDescent="0.55000000000000004">
      <c r="A115" s="43" t="s">
        <v>111</v>
      </c>
      <c r="B115" s="38" t="s">
        <v>112</v>
      </c>
      <c r="C115" s="20">
        <v>132170.16</v>
      </c>
      <c r="D115" s="20">
        <f>+Noviembre!F115</f>
        <v>541520.19999999995</v>
      </c>
      <c r="E115" s="20">
        <v>71000</v>
      </c>
      <c r="F115" s="20">
        <f t="shared" si="43"/>
        <v>612520.19999999995</v>
      </c>
      <c r="G115" s="36">
        <f t="shared" si="44"/>
        <v>-532520.19999999995</v>
      </c>
      <c r="I115" s="3"/>
    </row>
    <row r="116" spans="1:9" x14ac:dyDescent="0.55000000000000004">
      <c r="A116" s="43" t="s">
        <v>113</v>
      </c>
      <c r="B116" s="38" t="s">
        <v>114</v>
      </c>
      <c r="C116" s="20">
        <v>80000</v>
      </c>
      <c r="D116" s="20">
        <f>+Noviembre!F116</f>
        <v>96490.010000000009</v>
      </c>
      <c r="E116" s="20">
        <v>122714</v>
      </c>
      <c r="F116" s="20">
        <f t="shared" si="43"/>
        <v>219204.01</v>
      </c>
      <c r="G116" s="36">
        <f t="shared" si="44"/>
        <v>468693.62</v>
      </c>
      <c r="H116" s="5"/>
      <c r="I116" s="3"/>
    </row>
    <row r="117" spans="1:9" x14ac:dyDescent="0.55000000000000004">
      <c r="A117" s="43" t="s">
        <v>115</v>
      </c>
      <c r="B117" s="38" t="s">
        <v>116</v>
      </c>
      <c r="C117" s="20">
        <v>687897.63</v>
      </c>
      <c r="D117" s="20">
        <f>+Noviembre!F117</f>
        <v>1344366.8199999998</v>
      </c>
      <c r="E117" s="20">
        <v>143842.20000000001</v>
      </c>
      <c r="F117" s="20">
        <f t="shared" si="43"/>
        <v>1488209.0199999998</v>
      </c>
      <c r="G117" s="36">
        <f t="shared" si="44"/>
        <v>-387196.54999999981</v>
      </c>
      <c r="I117" s="3"/>
    </row>
    <row r="118" spans="1:9" x14ac:dyDescent="0.55000000000000004">
      <c r="A118" s="43" t="s">
        <v>117</v>
      </c>
      <c r="B118" s="38" t="s">
        <v>118</v>
      </c>
      <c r="C118" s="20">
        <v>1101012.47</v>
      </c>
      <c r="D118" s="20">
        <f>+Noviembre!F118</f>
        <v>3410341.88</v>
      </c>
      <c r="E118" s="20">
        <v>325331</v>
      </c>
      <c r="F118" s="20">
        <f t="shared" si="43"/>
        <v>3735672.88</v>
      </c>
      <c r="G118" s="36">
        <f t="shared" si="44"/>
        <v>-3302946.51</v>
      </c>
      <c r="I118" s="3"/>
    </row>
    <row r="119" spans="1:9" x14ac:dyDescent="0.55000000000000004">
      <c r="A119" s="43" t="s">
        <v>119</v>
      </c>
      <c r="B119" s="38" t="s">
        <v>228</v>
      </c>
      <c r="C119" s="20">
        <v>432726.37</v>
      </c>
      <c r="D119" s="20">
        <f>+Noviembre!F119</f>
        <v>1008991.35</v>
      </c>
      <c r="E119" s="20">
        <v>18000</v>
      </c>
      <c r="F119" s="20">
        <f t="shared" si="43"/>
        <v>1026991.35</v>
      </c>
      <c r="G119" s="36">
        <f t="shared" si="44"/>
        <v>-876991.35</v>
      </c>
      <c r="I119" s="3"/>
    </row>
    <row r="120" spans="1:9" x14ac:dyDescent="0.55000000000000004">
      <c r="A120" s="43" t="s">
        <v>120</v>
      </c>
      <c r="B120" s="38" t="s">
        <v>121</v>
      </c>
      <c r="C120" s="20">
        <v>150000</v>
      </c>
      <c r="D120" s="20">
        <f>+Noviembre!F120</f>
        <v>65727.37</v>
      </c>
      <c r="E120" s="20">
        <v>113338.3</v>
      </c>
      <c r="F120" s="20">
        <f t="shared" si="43"/>
        <v>179065.66999999998</v>
      </c>
      <c r="G120" s="36">
        <f t="shared" si="44"/>
        <v>1392246.9400000002</v>
      </c>
      <c r="I120" s="3"/>
    </row>
    <row r="121" spans="1:9" x14ac:dyDescent="0.55000000000000004">
      <c r="A121" s="43" t="s">
        <v>122</v>
      </c>
      <c r="B121" s="38" t="s">
        <v>123</v>
      </c>
      <c r="C121" s="20">
        <v>1571312.61</v>
      </c>
      <c r="D121" s="20">
        <f>+Noviembre!F121</f>
        <v>1339288.3699999999</v>
      </c>
      <c r="E121" s="20">
        <v>196843.47</v>
      </c>
      <c r="F121" s="20">
        <f t="shared" si="43"/>
        <v>1536131.8399999999</v>
      </c>
      <c r="G121" s="36">
        <f t="shared" si="44"/>
        <v>-1386131.8399999999</v>
      </c>
      <c r="I121" s="3"/>
    </row>
    <row r="122" spans="1:9" x14ac:dyDescent="0.55000000000000004">
      <c r="A122" s="43" t="s">
        <v>124</v>
      </c>
      <c r="B122" s="44" t="s">
        <v>125</v>
      </c>
      <c r="C122" s="7">
        <v>150000</v>
      </c>
      <c r="D122" s="20">
        <f>+Noviembre!F122</f>
        <v>118700</v>
      </c>
      <c r="E122" s="20">
        <v>30900</v>
      </c>
      <c r="F122" s="20">
        <f t="shared" si="43"/>
        <v>149600</v>
      </c>
      <c r="G122" s="36">
        <f t="shared" si="44"/>
        <v>397856.54000000004</v>
      </c>
      <c r="I122" s="3"/>
    </row>
    <row r="123" spans="1:9" x14ac:dyDescent="0.55000000000000004">
      <c r="A123" s="43" t="s">
        <v>126</v>
      </c>
      <c r="B123" s="38" t="s">
        <v>127</v>
      </c>
      <c r="C123" s="20">
        <v>547456.54</v>
      </c>
      <c r="D123" s="20">
        <f>+Noviembre!F123</f>
        <v>443341.89</v>
      </c>
      <c r="E123" s="20">
        <v>55573.88</v>
      </c>
      <c r="F123" s="20">
        <f t="shared" si="43"/>
        <v>498915.77</v>
      </c>
      <c r="G123" s="36">
        <f t="shared" si="44"/>
        <v>-111915.77000000002</v>
      </c>
      <c r="I123" s="3"/>
    </row>
    <row r="124" spans="1:9" x14ac:dyDescent="0.55000000000000004">
      <c r="A124" s="43" t="s">
        <v>128</v>
      </c>
      <c r="B124" s="38" t="s">
        <v>129</v>
      </c>
      <c r="C124" s="20">
        <v>387000</v>
      </c>
      <c r="D124" s="20">
        <f>+Noviembre!F124</f>
        <v>198084.77804014168</v>
      </c>
      <c r="E124" s="20">
        <f>6996.31/0.21</f>
        <v>33315.761904761908</v>
      </c>
      <c r="F124" s="20">
        <f t="shared" si="43"/>
        <v>231400.53994490358</v>
      </c>
      <c r="G124" s="36">
        <f t="shared" si="44"/>
        <v>310399.46005509642</v>
      </c>
      <c r="I124" s="3"/>
    </row>
    <row r="125" spans="1:9" x14ac:dyDescent="0.55000000000000004">
      <c r="A125" s="43" t="s">
        <v>130</v>
      </c>
      <c r="B125" s="38" t="s">
        <v>131</v>
      </c>
      <c r="C125" s="20">
        <v>541800</v>
      </c>
      <c r="D125" s="20">
        <f>+Noviembre!F125</f>
        <v>729376.01</v>
      </c>
      <c r="E125" s="20">
        <v>46923</v>
      </c>
      <c r="F125" s="20">
        <f t="shared" si="43"/>
        <v>776299.01</v>
      </c>
      <c r="G125" s="36">
        <f t="shared" si="44"/>
        <v>-126299.01000000001</v>
      </c>
      <c r="I125" s="3"/>
    </row>
    <row r="126" spans="1:9" x14ac:dyDescent="0.55000000000000004">
      <c r="A126" s="43" t="s">
        <v>132</v>
      </c>
      <c r="B126" s="38" t="s">
        <v>133</v>
      </c>
      <c r="C126" s="20">
        <v>650000</v>
      </c>
      <c r="D126" s="20">
        <f>+Noviembre!F126</f>
        <v>0</v>
      </c>
      <c r="F126" s="20">
        <f t="shared" si="43"/>
        <v>0</v>
      </c>
      <c r="G126" s="36">
        <f t="shared" si="44"/>
        <v>50000</v>
      </c>
      <c r="I126" s="3"/>
    </row>
    <row r="127" spans="1:9" x14ac:dyDescent="0.55000000000000004">
      <c r="A127" s="43" t="s">
        <v>134</v>
      </c>
      <c r="B127" s="38" t="s">
        <v>135</v>
      </c>
      <c r="C127" s="20">
        <v>50000</v>
      </c>
      <c r="D127" s="20">
        <f>+Noviembre!F127</f>
        <v>49576</v>
      </c>
      <c r="F127" s="20">
        <f t="shared" si="43"/>
        <v>49576</v>
      </c>
      <c r="G127" s="36">
        <f t="shared" si="44"/>
        <v>151664</v>
      </c>
      <c r="I127" s="3"/>
    </row>
    <row r="128" spans="1:9" x14ac:dyDescent="0.55000000000000004">
      <c r="A128" s="43" t="s">
        <v>136</v>
      </c>
      <c r="B128" s="38" t="s">
        <v>137</v>
      </c>
      <c r="C128" s="20">
        <v>201240</v>
      </c>
      <c r="D128" s="20">
        <f>+Noviembre!F128</f>
        <v>301521.53000000003</v>
      </c>
      <c r="E128" s="20">
        <v>84170</v>
      </c>
      <c r="F128" s="20">
        <f t="shared" si="43"/>
        <v>385691.53</v>
      </c>
      <c r="G128" s="36">
        <f t="shared" si="44"/>
        <v>78708.469999999972</v>
      </c>
      <c r="I128" s="3"/>
    </row>
    <row r="129" spans="1:9" x14ac:dyDescent="0.55000000000000004">
      <c r="A129" s="43" t="s">
        <v>138</v>
      </c>
      <c r="B129" s="38" t="s">
        <v>139</v>
      </c>
      <c r="C129" s="20">
        <v>464400</v>
      </c>
      <c r="D129" s="20">
        <f>+Noviembre!F129</f>
        <v>168523.63999999998</v>
      </c>
      <c r="E129" s="20">
        <v>31834.09</v>
      </c>
      <c r="F129" s="20">
        <f t="shared" si="43"/>
        <v>200357.72999999998</v>
      </c>
      <c r="G129" s="36">
        <f t="shared" si="44"/>
        <v>2623242.27</v>
      </c>
      <c r="I129" s="3"/>
    </row>
    <row r="130" spans="1:9" x14ac:dyDescent="0.55000000000000004">
      <c r="A130" s="43" t="s">
        <v>140</v>
      </c>
      <c r="B130" s="38" t="s">
        <v>141</v>
      </c>
      <c r="C130" s="20">
        <v>2823600</v>
      </c>
      <c r="D130" s="20">
        <f>+Noviembre!F130</f>
        <v>2401312.5</v>
      </c>
      <c r="E130" s="7">
        <v>278500</v>
      </c>
      <c r="F130" s="20">
        <f t="shared" si="43"/>
        <v>2679812.5</v>
      </c>
      <c r="G130" s="36">
        <f t="shared" si="44"/>
        <v>-2379812.5</v>
      </c>
      <c r="I130" s="3"/>
    </row>
    <row r="131" spans="1:9" x14ac:dyDescent="0.55000000000000004">
      <c r="A131" s="43" t="s">
        <v>142</v>
      </c>
      <c r="B131" s="38" t="s">
        <v>143</v>
      </c>
      <c r="C131" s="20">
        <v>300000</v>
      </c>
      <c r="D131" s="20">
        <f>+Noviembre!F131</f>
        <v>637023.2699999999</v>
      </c>
      <c r="E131" s="20">
        <v>21378.5</v>
      </c>
      <c r="F131" s="20">
        <f t="shared" si="43"/>
        <v>658401.7699999999</v>
      </c>
      <c r="G131" s="36">
        <f t="shared" si="44"/>
        <v>-235914.15999999992</v>
      </c>
      <c r="I131" s="3"/>
    </row>
    <row r="132" spans="1:9" x14ac:dyDescent="0.55000000000000004">
      <c r="A132" s="43" t="s">
        <v>144</v>
      </c>
      <c r="B132" s="38" t="s">
        <v>285</v>
      </c>
      <c r="C132" s="20">
        <f>100000+322487.61</f>
        <v>422487.61</v>
      </c>
      <c r="D132" s="20">
        <f>+Noviembre!F132</f>
        <v>300835.64</v>
      </c>
      <c r="F132" s="20">
        <f t="shared" si="43"/>
        <v>300835.64</v>
      </c>
      <c r="G132" s="36">
        <f t="shared" si="44"/>
        <v>-176035.64</v>
      </c>
      <c r="I132" s="3"/>
    </row>
    <row r="133" spans="1:9" x14ac:dyDescent="0.55000000000000004">
      <c r="A133" s="43" t="s">
        <v>145</v>
      </c>
      <c r="B133" s="44" t="s">
        <v>286</v>
      </c>
      <c r="C133" s="20">
        <v>124800</v>
      </c>
      <c r="D133" s="20">
        <f>+Noviembre!F133</f>
        <v>197525.37</v>
      </c>
      <c r="E133" s="20">
        <v>31072.49</v>
      </c>
      <c r="F133" s="20">
        <f t="shared" si="43"/>
        <v>228597.86</v>
      </c>
      <c r="G133" s="36">
        <f t="shared" si="44"/>
        <v>-28597.859999999986</v>
      </c>
      <c r="I133" s="3"/>
    </row>
    <row r="134" spans="1:9" x14ac:dyDescent="0.55000000000000004">
      <c r="A134" s="43" t="s">
        <v>146</v>
      </c>
      <c r="B134" s="44" t="s">
        <v>149</v>
      </c>
      <c r="C134" s="20">
        <v>200000</v>
      </c>
      <c r="D134" s="20">
        <f>+Noviembre!F134</f>
        <v>149933.62</v>
      </c>
      <c r="E134" s="20">
        <v>4340</v>
      </c>
      <c r="F134" s="20">
        <f t="shared" si="43"/>
        <v>154273.62</v>
      </c>
      <c r="G134" s="36">
        <f t="shared" si="44"/>
        <v>95726.38</v>
      </c>
      <c r="I134" s="3"/>
    </row>
    <row r="135" spans="1:9" x14ac:dyDescent="0.55000000000000004">
      <c r="A135" s="43" t="s">
        <v>147</v>
      </c>
      <c r="B135" s="44" t="s">
        <v>287</v>
      </c>
      <c r="C135" s="20">
        <v>250000</v>
      </c>
      <c r="D135" s="20">
        <f>+Noviembre!F135</f>
        <v>51635.369999999995</v>
      </c>
      <c r="E135" s="20">
        <v>5429.66</v>
      </c>
      <c r="F135" s="20">
        <f t="shared" si="43"/>
        <v>57065.03</v>
      </c>
      <c r="G135" s="36">
        <f t="shared" si="44"/>
        <v>-57065.03</v>
      </c>
      <c r="I135" s="3"/>
    </row>
    <row r="136" spans="1:9" x14ac:dyDescent="0.55000000000000004">
      <c r="A136" s="43" t="s">
        <v>148</v>
      </c>
      <c r="B136" s="32" t="s">
        <v>274</v>
      </c>
      <c r="D136" s="20">
        <f>+Noviembre!F136</f>
        <v>442106.57</v>
      </c>
      <c r="E136" s="20">
        <v>27400.19</v>
      </c>
      <c r="F136" s="20">
        <f t="shared" si="43"/>
        <v>469506.76</v>
      </c>
      <c r="G136" s="36">
        <f t="shared" si="44"/>
        <v>-469506.76</v>
      </c>
      <c r="I136" s="3"/>
    </row>
    <row r="137" spans="1:9" x14ac:dyDescent="0.55000000000000004">
      <c r="A137" s="43" t="s">
        <v>278</v>
      </c>
      <c r="B137" s="44" t="s">
        <v>279</v>
      </c>
      <c r="C137" s="5"/>
      <c r="I137" s="3"/>
    </row>
    <row r="138" spans="1:9" x14ac:dyDescent="0.55000000000000004">
      <c r="A138" s="50"/>
      <c r="B138" s="51"/>
      <c r="I138" s="3"/>
    </row>
    <row r="139" spans="1:9" x14ac:dyDescent="0.55000000000000004">
      <c r="A139" s="38"/>
      <c r="B139" s="52"/>
      <c r="I139" s="3"/>
    </row>
    <row r="140" spans="1:9" x14ac:dyDescent="0.55000000000000004">
      <c r="A140" s="38"/>
      <c r="B140" s="38"/>
      <c r="I140" s="3"/>
    </row>
    <row r="141" spans="1:9" x14ac:dyDescent="0.55000000000000004">
      <c r="A141" s="38"/>
      <c r="B141" s="38"/>
      <c r="I141" s="3"/>
    </row>
    <row r="142" spans="1:9" x14ac:dyDescent="0.55000000000000004">
      <c r="A142" s="38"/>
      <c r="B142" s="38"/>
      <c r="I142" s="3"/>
    </row>
    <row r="143" spans="1:9" x14ac:dyDescent="0.55000000000000004">
      <c r="A143" s="40" t="s">
        <v>150</v>
      </c>
      <c r="B143" s="41" t="s">
        <v>151</v>
      </c>
      <c r="C143" s="28">
        <f>+C144</f>
        <v>18310294.780000001</v>
      </c>
      <c r="D143" s="28">
        <f>+D144</f>
        <v>12610400.470000001</v>
      </c>
      <c r="E143" s="28">
        <f t="shared" ref="E143:G143" si="45">+E144</f>
        <v>593697.94999999995</v>
      </c>
      <c r="F143" s="28">
        <f t="shared" si="45"/>
        <v>8105763.8899999987</v>
      </c>
      <c r="G143" s="28">
        <f t="shared" si="45"/>
        <v>9838530.8900000006</v>
      </c>
      <c r="I143" s="3"/>
    </row>
    <row r="144" spans="1:9" x14ac:dyDescent="0.55000000000000004">
      <c r="A144" s="40" t="s">
        <v>152</v>
      </c>
      <c r="B144" s="41" t="s">
        <v>153</v>
      </c>
      <c r="C144" s="28">
        <f>SUM(C145:C160)</f>
        <v>18310294.780000001</v>
      </c>
      <c r="D144" s="28">
        <f>SUM(D152:D166)</f>
        <v>12610400.470000001</v>
      </c>
      <c r="E144" s="28">
        <f t="shared" ref="E144:G144" si="46">SUM(E145:E159)</f>
        <v>593697.94999999995</v>
      </c>
      <c r="F144" s="28">
        <f t="shared" si="46"/>
        <v>8105763.8899999987</v>
      </c>
      <c r="G144" s="28">
        <f t="shared" si="46"/>
        <v>9838530.8900000006</v>
      </c>
      <c r="I144" s="3"/>
    </row>
    <row r="145" spans="1:9" x14ac:dyDescent="0.55000000000000004">
      <c r="A145" s="43" t="s">
        <v>154</v>
      </c>
      <c r="B145" s="44" t="s">
        <v>155</v>
      </c>
      <c r="C145" s="20">
        <v>366000</v>
      </c>
      <c r="D145" s="20">
        <f>+Noviembre!F145</f>
        <v>606614.49999999988</v>
      </c>
      <c r="E145" s="7">
        <v>52317</v>
      </c>
      <c r="F145" s="20">
        <f t="shared" ref="F145:F159" si="47">+E145+D145</f>
        <v>658931.49999999988</v>
      </c>
      <c r="G145" s="36">
        <f t="shared" ref="G145:G159" si="48">+C146-F145</f>
        <v>-278027.71999999986</v>
      </c>
      <c r="I145" s="3"/>
    </row>
    <row r="146" spans="1:9" x14ac:dyDescent="0.55000000000000004">
      <c r="A146" s="43" t="s">
        <v>156</v>
      </c>
      <c r="B146" s="38" t="s">
        <v>157</v>
      </c>
      <c r="C146" s="20">
        <v>380903.78</v>
      </c>
      <c r="D146" s="20">
        <f>+Noviembre!F146</f>
        <v>1363491.63</v>
      </c>
      <c r="E146" s="7">
        <v>121100.95</v>
      </c>
      <c r="F146" s="20">
        <f t="shared" si="47"/>
        <v>1484592.5799999998</v>
      </c>
      <c r="G146" s="36">
        <f t="shared" si="48"/>
        <v>-1233816.5799999998</v>
      </c>
      <c r="I146" s="3"/>
    </row>
    <row r="147" spans="1:9" x14ac:dyDescent="0.55000000000000004">
      <c r="A147" s="43" t="s">
        <v>158</v>
      </c>
      <c r="B147" s="38" t="s">
        <v>159</v>
      </c>
      <c r="C147" s="20">
        <v>250776</v>
      </c>
      <c r="D147" s="20">
        <f>+Noviembre!F147</f>
        <v>0</v>
      </c>
      <c r="E147" s="7"/>
      <c r="F147" s="20">
        <f t="shared" si="47"/>
        <v>0</v>
      </c>
      <c r="G147" s="36">
        <f t="shared" si="48"/>
        <v>26000</v>
      </c>
      <c r="H147" s="11"/>
      <c r="I147" s="3"/>
    </row>
    <row r="148" spans="1:9" x14ac:dyDescent="0.55000000000000004">
      <c r="A148" s="43" t="s">
        <v>160</v>
      </c>
      <c r="B148" s="44" t="s">
        <v>161</v>
      </c>
      <c r="C148" s="20">
        <v>26000</v>
      </c>
      <c r="D148" s="20">
        <f>+Noviembre!F148</f>
        <v>0</v>
      </c>
      <c r="E148" s="7"/>
      <c r="F148" s="20">
        <f t="shared" si="47"/>
        <v>0</v>
      </c>
      <c r="G148" s="36">
        <f t="shared" si="48"/>
        <v>9840000</v>
      </c>
      <c r="I148" s="3"/>
    </row>
    <row r="149" spans="1:9" x14ac:dyDescent="0.55000000000000004">
      <c r="A149" s="43" t="s">
        <v>0</v>
      </c>
      <c r="B149" s="44" t="s">
        <v>234</v>
      </c>
      <c r="C149" s="20">
        <v>9840000</v>
      </c>
      <c r="D149" s="20">
        <f>+Noviembre!F149</f>
        <v>0</v>
      </c>
      <c r="E149" s="7"/>
      <c r="F149" s="20">
        <f t="shared" si="47"/>
        <v>0</v>
      </c>
      <c r="G149" s="36">
        <f t="shared" si="48"/>
        <v>630000</v>
      </c>
      <c r="I149" s="3"/>
    </row>
    <row r="150" spans="1:9" x14ac:dyDescent="0.55000000000000004">
      <c r="A150" s="43" t="s">
        <v>162</v>
      </c>
      <c r="B150" s="44" t="s">
        <v>74</v>
      </c>
      <c r="C150" s="20">
        <v>630000</v>
      </c>
      <c r="D150" s="20">
        <f>+Noviembre!F150</f>
        <v>572630.61</v>
      </c>
      <c r="E150" s="7"/>
      <c r="F150" s="20">
        <f t="shared" si="47"/>
        <v>572630.61</v>
      </c>
      <c r="G150" s="36">
        <f t="shared" si="48"/>
        <v>1587369.3900000001</v>
      </c>
      <c r="I150" s="3"/>
    </row>
    <row r="151" spans="1:9" x14ac:dyDescent="0.55000000000000004">
      <c r="A151" s="43" t="s">
        <v>163</v>
      </c>
      <c r="B151" s="38" t="s">
        <v>164</v>
      </c>
      <c r="C151" s="20">
        <v>2160000</v>
      </c>
      <c r="D151" s="20">
        <f>+Noviembre!F151</f>
        <v>2122993.36</v>
      </c>
      <c r="E151" s="7">
        <v>170800</v>
      </c>
      <c r="F151" s="20">
        <f t="shared" si="47"/>
        <v>2293793.36</v>
      </c>
      <c r="G151" s="36">
        <f t="shared" si="48"/>
        <v>957006.64000000013</v>
      </c>
      <c r="I151" s="3"/>
    </row>
    <row r="152" spans="1:9" x14ac:dyDescent="0.55000000000000004">
      <c r="A152" s="43" t="s">
        <v>165</v>
      </c>
      <c r="B152" s="38" t="s">
        <v>166</v>
      </c>
      <c r="C152" s="7">
        <v>3250800</v>
      </c>
      <c r="D152" s="20">
        <f>+Noviembre!F152</f>
        <v>2405000</v>
      </c>
      <c r="E152" s="7">
        <v>195000</v>
      </c>
      <c r="F152" s="20">
        <f t="shared" si="47"/>
        <v>2600000</v>
      </c>
      <c r="G152" s="36">
        <f t="shared" si="48"/>
        <v>-2450000</v>
      </c>
      <c r="I152" s="3"/>
    </row>
    <row r="153" spans="1:9" x14ac:dyDescent="0.55000000000000004">
      <c r="A153" s="43" t="s">
        <v>167</v>
      </c>
      <c r="B153" s="38" t="s">
        <v>168</v>
      </c>
      <c r="C153" s="7">
        <v>150000</v>
      </c>
      <c r="D153" s="20">
        <f>+Noviembre!F153</f>
        <v>0</v>
      </c>
      <c r="E153" s="7"/>
      <c r="F153" s="20">
        <f t="shared" si="47"/>
        <v>0</v>
      </c>
      <c r="G153" s="36">
        <f t="shared" si="48"/>
        <v>657900</v>
      </c>
      <c r="I153" s="3"/>
    </row>
    <row r="154" spans="1:9" x14ac:dyDescent="0.55000000000000004">
      <c r="A154" s="43" t="s">
        <v>169</v>
      </c>
      <c r="B154" s="44" t="s">
        <v>170</v>
      </c>
      <c r="C154" s="7">
        <v>657900</v>
      </c>
      <c r="D154" s="20">
        <f>+Noviembre!F154</f>
        <v>51651.839999999997</v>
      </c>
      <c r="E154" s="7"/>
      <c r="F154" s="20">
        <f t="shared" si="47"/>
        <v>51651.839999999997</v>
      </c>
      <c r="G154" s="36">
        <f t="shared" si="48"/>
        <v>363083.16000000003</v>
      </c>
    </row>
    <row r="155" spans="1:9" x14ac:dyDescent="0.55000000000000004">
      <c r="A155" s="43" t="s">
        <v>1</v>
      </c>
      <c r="B155" s="32" t="s">
        <v>69</v>
      </c>
      <c r="C155" s="7">
        <v>414735</v>
      </c>
      <c r="D155" s="20">
        <f>+Noviembre!F155</f>
        <v>0</v>
      </c>
      <c r="E155" s="7"/>
      <c r="F155" s="20">
        <f t="shared" si="47"/>
        <v>0</v>
      </c>
      <c r="G155" s="36">
        <f t="shared" si="48"/>
        <v>121260</v>
      </c>
      <c r="I155" s="3"/>
    </row>
    <row r="156" spans="1:9" x14ac:dyDescent="0.55000000000000004">
      <c r="A156" s="43" t="s">
        <v>171</v>
      </c>
      <c r="B156" s="44" t="s">
        <v>266</v>
      </c>
      <c r="C156" s="7">
        <v>121260</v>
      </c>
      <c r="D156" s="20">
        <f>+Noviembre!F156</f>
        <v>179000</v>
      </c>
      <c r="E156" s="7">
        <v>17820</v>
      </c>
      <c r="F156" s="20">
        <f t="shared" si="47"/>
        <v>196820</v>
      </c>
      <c r="G156" s="36">
        <f t="shared" si="48"/>
        <v>-134900</v>
      </c>
      <c r="I156" s="3"/>
    </row>
    <row r="157" spans="1:9" x14ac:dyDescent="0.55000000000000004">
      <c r="A157" s="43" t="s">
        <v>172</v>
      </c>
      <c r="B157" s="38" t="s">
        <v>174</v>
      </c>
      <c r="C157" s="7">
        <v>61920</v>
      </c>
      <c r="D157" s="20">
        <f>+Noviembre!F157</f>
        <v>38000</v>
      </c>
      <c r="E157" s="7">
        <v>18000</v>
      </c>
      <c r="F157" s="20">
        <f t="shared" si="47"/>
        <v>56000</v>
      </c>
      <c r="G157" s="36">
        <f t="shared" si="48"/>
        <v>-56000</v>
      </c>
      <c r="I157" s="3"/>
    </row>
    <row r="158" spans="1:9" x14ac:dyDescent="0.55000000000000004">
      <c r="A158" s="43" t="s">
        <v>173</v>
      </c>
      <c r="B158" s="38" t="s">
        <v>175</v>
      </c>
      <c r="C158" s="7"/>
      <c r="D158" s="20">
        <f>+Noviembre!F158</f>
        <v>54161</v>
      </c>
      <c r="E158" s="7"/>
      <c r="F158" s="20">
        <f t="shared" si="47"/>
        <v>54161</v>
      </c>
      <c r="G158" s="36">
        <f t="shared" si="48"/>
        <v>-54161</v>
      </c>
      <c r="I158" s="3"/>
    </row>
    <row r="159" spans="1:9" x14ac:dyDescent="0.55000000000000004">
      <c r="A159" s="43" t="s">
        <v>257</v>
      </c>
      <c r="B159" s="7" t="s">
        <v>256</v>
      </c>
      <c r="C159" s="7"/>
      <c r="D159" s="20">
        <f>+Noviembre!F159</f>
        <v>118523</v>
      </c>
      <c r="E159" s="7">
        <v>18660</v>
      </c>
      <c r="F159" s="20">
        <f t="shared" si="47"/>
        <v>137183</v>
      </c>
      <c r="G159" s="36">
        <f t="shared" si="48"/>
        <v>-137183</v>
      </c>
      <c r="I159" s="3"/>
    </row>
    <row r="160" spans="1:9" x14ac:dyDescent="0.55000000000000004">
      <c r="A160" s="43"/>
      <c r="B160" s="7"/>
      <c r="C160" s="7"/>
      <c r="E160" s="7"/>
      <c r="G160" s="36"/>
      <c r="I160" s="3"/>
    </row>
    <row r="161" spans="1:9" x14ac:dyDescent="0.55000000000000004">
      <c r="A161" s="43"/>
      <c r="B161" s="38"/>
      <c r="I161" s="3"/>
    </row>
    <row r="162" spans="1:9" x14ac:dyDescent="0.55000000000000004">
      <c r="A162" s="43"/>
      <c r="B162" s="38"/>
      <c r="I162" s="3"/>
    </row>
    <row r="163" spans="1:9" x14ac:dyDescent="0.55000000000000004">
      <c r="A163" s="43"/>
      <c r="B163" s="38"/>
      <c r="C163" s="29"/>
      <c r="I163" s="3"/>
    </row>
    <row r="164" spans="1:9" x14ac:dyDescent="0.55000000000000004">
      <c r="A164" s="43"/>
      <c r="B164" s="38"/>
      <c r="C164" s="30"/>
      <c r="D164" s="29"/>
      <c r="E164" s="29"/>
      <c r="F164" s="29"/>
      <c r="G164" s="38"/>
      <c r="I164" s="3"/>
    </row>
    <row r="165" spans="1:9" x14ac:dyDescent="0.55000000000000004">
      <c r="A165" s="40" t="s">
        <v>176</v>
      </c>
      <c r="B165" s="41" t="s">
        <v>177</v>
      </c>
      <c r="C165" s="28">
        <f>+C166+C178</f>
        <v>29283608.960000001</v>
      </c>
      <c r="D165" s="28">
        <f t="shared" ref="D165:G165" si="49">+D166+D178</f>
        <v>9556843.4199999999</v>
      </c>
      <c r="E165" s="28">
        <f t="shared" si="49"/>
        <v>0</v>
      </c>
      <c r="F165" s="28">
        <f t="shared" si="49"/>
        <v>9556843.4199999999</v>
      </c>
      <c r="G165" s="28">
        <f t="shared" si="49"/>
        <v>11526765.540000001</v>
      </c>
      <c r="I165" s="3"/>
    </row>
    <row r="166" spans="1:9" x14ac:dyDescent="0.55000000000000004">
      <c r="A166" s="40" t="s">
        <v>178</v>
      </c>
      <c r="B166" s="41" t="s">
        <v>179</v>
      </c>
      <c r="C166" s="30">
        <f>SUM(C167:C175)</f>
        <v>2885000</v>
      </c>
      <c r="D166" s="30">
        <f t="shared" ref="D166:E166" si="50">SUM(D167:D175)</f>
        <v>207221.21</v>
      </c>
      <c r="E166" s="30">
        <f t="shared" si="50"/>
        <v>0</v>
      </c>
      <c r="F166" s="28">
        <f t="shared" ref="F166:G166" si="51">SUM(F167:F176)</f>
        <v>207221.21</v>
      </c>
      <c r="G166" s="28">
        <f t="shared" si="51"/>
        <v>-22221.21</v>
      </c>
      <c r="I166" s="3"/>
    </row>
    <row r="167" spans="1:9" x14ac:dyDescent="0.55000000000000004">
      <c r="A167" s="43" t="s">
        <v>180</v>
      </c>
      <c r="B167" s="38" t="s">
        <v>181</v>
      </c>
      <c r="C167" s="7"/>
      <c r="D167" s="20">
        <f>+Noviembre!F167</f>
        <v>0</v>
      </c>
      <c r="F167" s="20">
        <f t="shared" ref="F167:F175" si="52">+E167+D167</f>
        <v>0</v>
      </c>
      <c r="G167" s="36">
        <f t="shared" ref="G167:G175" si="53">+C169-F167</f>
        <v>0</v>
      </c>
      <c r="I167" s="3"/>
    </row>
    <row r="168" spans="1:9" x14ac:dyDescent="0.55000000000000004">
      <c r="A168" s="43" t="s">
        <v>182</v>
      </c>
      <c r="B168" s="44" t="s">
        <v>183</v>
      </c>
      <c r="C168" s="7">
        <v>2700000</v>
      </c>
      <c r="D168" s="20">
        <f>+Noviembre!F168</f>
        <v>0</v>
      </c>
      <c r="F168" s="20">
        <f t="shared" si="52"/>
        <v>0</v>
      </c>
      <c r="G168" s="36">
        <f t="shared" si="53"/>
        <v>135000</v>
      </c>
      <c r="I168" s="3"/>
    </row>
    <row r="169" spans="1:9" x14ac:dyDescent="0.55000000000000004">
      <c r="A169" s="43" t="s">
        <v>184</v>
      </c>
      <c r="B169" s="44" t="s">
        <v>185</v>
      </c>
      <c r="C169" s="7"/>
      <c r="D169" s="20">
        <f>+Noviembre!F169</f>
        <v>0</v>
      </c>
      <c r="F169" s="20">
        <f t="shared" si="52"/>
        <v>0</v>
      </c>
      <c r="G169" s="36">
        <f t="shared" si="53"/>
        <v>50000</v>
      </c>
      <c r="I169" s="3"/>
    </row>
    <row r="170" spans="1:9" x14ac:dyDescent="0.55000000000000004">
      <c r="A170" s="43" t="s">
        <v>186</v>
      </c>
      <c r="B170" s="44" t="s">
        <v>187</v>
      </c>
      <c r="C170" s="7">
        <v>135000</v>
      </c>
      <c r="D170" s="20">
        <f>+Noviembre!F170</f>
        <v>61522.58</v>
      </c>
      <c r="F170" s="20">
        <f t="shared" si="52"/>
        <v>61522.58</v>
      </c>
      <c r="G170" s="36">
        <f t="shared" si="53"/>
        <v>-61522.58</v>
      </c>
      <c r="I170" s="3"/>
    </row>
    <row r="171" spans="1:9" x14ac:dyDescent="0.55000000000000004">
      <c r="A171" s="43" t="s">
        <v>188</v>
      </c>
      <c r="B171" s="44" t="s">
        <v>189</v>
      </c>
      <c r="C171" s="7">
        <v>50000</v>
      </c>
      <c r="D171" s="20">
        <f>+Noviembre!F171</f>
        <v>86563.42</v>
      </c>
      <c r="F171" s="20">
        <f t="shared" si="52"/>
        <v>86563.42</v>
      </c>
      <c r="G171" s="36">
        <f t="shared" si="53"/>
        <v>-86563.42</v>
      </c>
      <c r="I171" s="3"/>
    </row>
    <row r="172" spans="1:9" x14ac:dyDescent="0.55000000000000004">
      <c r="A172" s="43" t="s">
        <v>190</v>
      </c>
      <c r="B172" s="44" t="s">
        <v>191</v>
      </c>
      <c r="C172" s="7"/>
      <c r="D172" s="20">
        <f>+Noviembre!F172</f>
        <v>15132</v>
      </c>
      <c r="F172" s="20">
        <f t="shared" si="52"/>
        <v>15132</v>
      </c>
      <c r="G172" s="36">
        <f t="shared" si="53"/>
        <v>-15132</v>
      </c>
      <c r="I172" s="3"/>
    </row>
    <row r="173" spans="1:9" x14ac:dyDescent="0.55000000000000004">
      <c r="A173" s="43" t="s">
        <v>192</v>
      </c>
      <c r="B173" s="44" t="s">
        <v>193</v>
      </c>
      <c r="C173" s="7"/>
      <c r="D173" s="20">
        <f>+Noviembre!F173</f>
        <v>20993</v>
      </c>
      <c r="F173" s="20">
        <f t="shared" si="52"/>
        <v>20993</v>
      </c>
      <c r="G173" s="36">
        <f t="shared" si="53"/>
        <v>-20993</v>
      </c>
      <c r="I173" s="3"/>
    </row>
    <row r="174" spans="1:9" x14ac:dyDescent="0.55000000000000004">
      <c r="A174" s="43" t="s">
        <v>194</v>
      </c>
      <c r="B174" s="44" t="s">
        <v>195</v>
      </c>
      <c r="D174" s="20">
        <f>+Noviembre!F174</f>
        <v>23010.21</v>
      </c>
      <c r="F174" s="20">
        <f t="shared" si="52"/>
        <v>23010.21</v>
      </c>
      <c r="G174" s="36">
        <f t="shared" si="53"/>
        <v>-23010.21</v>
      </c>
      <c r="I174" s="3"/>
    </row>
    <row r="175" spans="1:9" x14ac:dyDescent="0.55000000000000004">
      <c r="A175" s="43" t="s">
        <v>196</v>
      </c>
      <c r="B175" s="44" t="s">
        <v>197</v>
      </c>
      <c r="D175" s="20">
        <f>+Noviembre!F175</f>
        <v>0</v>
      </c>
      <c r="F175" s="20">
        <f t="shared" si="52"/>
        <v>0</v>
      </c>
      <c r="G175" s="36">
        <f t="shared" si="53"/>
        <v>0</v>
      </c>
      <c r="I175" s="3"/>
    </row>
    <row r="176" spans="1:9" x14ac:dyDescent="0.55000000000000004">
      <c r="A176" s="43"/>
      <c r="B176" s="44"/>
      <c r="I176" s="3"/>
    </row>
    <row r="177" spans="1:9" x14ac:dyDescent="0.55000000000000004">
      <c r="A177" s="43"/>
      <c r="B177" s="44"/>
      <c r="C177" s="30"/>
      <c r="D177" s="30"/>
      <c r="E177" s="30"/>
      <c r="F177" s="30"/>
      <c r="G177" s="39"/>
      <c r="I177" s="3"/>
    </row>
    <row r="178" spans="1:9" x14ac:dyDescent="0.55000000000000004">
      <c r="A178" s="40" t="s">
        <v>198</v>
      </c>
      <c r="B178" s="53" t="s">
        <v>199</v>
      </c>
      <c r="C178" s="24">
        <f>+C179</f>
        <v>26398608.960000001</v>
      </c>
      <c r="D178" s="24">
        <f t="shared" ref="D178:G178" si="54">+D179</f>
        <v>9349622.209999999</v>
      </c>
      <c r="E178" s="24">
        <f t="shared" si="54"/>
        <v>0</v>
      </c>
      <c r="F178" s="24">
        <f t="shared" si="54"/>
        <v>9349622.209999999</v>
      </c>
      <c r="G178" s="24">
        <f t="shared" si="54"/>
        <v>11548986.750000002</v>
      </c>
      <c r="I178" s="3"/>
    </row>
    <row r="179" spans="1:9" x14ac:dyDescent="0.55000000000000004">
      <c r="A179" s="40" t="s">
        <v>200</v>
      </c>
      <c r="B179" s="53" t="s">
        <v>201</v>
      </c>
      <c r="C179" s="62">
        <f>SUM(C180:C184)</f>
        <v>26398608.960000001</v>
      </c>
      <c r="D179" s="30">
        <f t="shared" ref="D179:G179" si="55">SUM(D180:D184)</f>
        <v>9349622.209999999</v>
      </c>
      <c r="E179" s="30">
        <f t="shared" si="55"/>
        <v>0</v>
      </c>
      <c r="F179" s="30">
        <f t="shared" si="55"/>
        <v>9349622.209999999</v>
      </c>
      <c r="G179" s="30">
        <f t="shared" si="55"/>
        <v>11548986.750000002</v>
      </c>
      <c r="I179" s="3"/>
    </row>
    <row r="180" spans="1:9" x14ac:dyDescent="0.55000000000000004">
      <c r="A180" s="43" t="s">
        <v>202</v>
      </c>
      <c r="B180" s="44" t="s">
        <v>203</v>
      </c>
      <c r="C180" s="20">
        <v>800000</v>
      </c>
      <c r="D180" s="20">
        <f>+Noviembre!F180</f>
        <v>0</v>
      </c>
      <c r="F180" s="20">
        <f t="shared" ref="F180:F184" si="56">+E180+D180</f>
        <v>0</v>
      </c>
      <c r="G180" s="36">
        <f>+C182-F180</f>
        <v>6400000</v>
      </c>
      <c r="I180" s="3"/>
    </row>
    <row r="181" spans="1:9" x14ac:dyDescent="0.55000000000000004">
      <c r="A181" s="43" t="s">
        <v>204</v>
      </c>
      <c r="B181" s="44" t="s">
        <v>238</v>
      </c>
      <c r="C181" s="20">
        <v>4700000</v>
      </c>
      <c r="D181" s="20">
        <f>+Noviembre!F181</f>
        <v>0</v>
      </c>
      <c r="F181" s="20">
        <f t="shared" si="56"/>
        <v>0</v>
      </c>
      <c r="G181" s="36">
        <f>+C183-F181</f>
        <v>5900000</v>
      </c>
      <c r="I181" s="3"/>
    </row>
    <row r="182" spans="1:9" x14ac:dyDescent="0.55000000000000004">
      <c r="A182" s="43" t="s">
        <v>205</v>
      </c>
      <c r="B182" s="32" t="s">
        <v>239</v>
      </c>
      <c r="C182" s="20">
        <v>6400000</v>
      </c>
      <c r="D182" s="20">
        <f>+Noviembre!F182</f>
        <v>0</v>
      </c>
      <c r="F182" s="20">
        <f t="shared" si="56"/>
        <v>0</v>
      </c>
      <c r="G182" s="36">
        <f>+C184-F182</f>
        <v>8598608.9600000009</v>
      </c>
      <c r="I182" s="3"/>
    </row>
    <row r="183" spans="1:9" x14ac:dyDescent="0.55000000000000004">
      <c r="A183" s="43" t="s">
        <v>206</v>
      </c>
      <c r="B183" s="32" t="s">
        <v>240</v>
      </c>
      <c r="C183" s="20">
        <v>5900000</v>
      </c>
      <c r="D183" s="20">
        <f>+Noviembre!F183</f>
        <v>0</v>
      </c>
      <c r="F183" s="20">
        <f t="shared" si="56"/>
        <v>0</v>
      </c>
      <c r="G183" s="36">
        <f>+C185-F183</f>
        <v>0</v>
      </c>
      <c r="I183" s="3"/>
    </row>
    <row r="184" spans="1:9" x14ac:dyDescent="0.55000000000000004">
      <c r="A184" s="43" t="s">
        <v>207</v>
      </c>
      <c r="B184" s="44" t="s">
        <v>230</v>
      </c>
      <c r="C184" s="20">
        <v>8598608.9600000009</v>
      </c>
      <c r="D184" s="20">
        <f>+Noviembre!F184</f>
        <v>9349622.209999999</v>
      </c>
      <c r="F184" s="20">
        <f t="shared" si="56"/>
        <v>9349622.209999999</v>
      </c>
      <c r="G184" s="36">
        <f>+C186-F184</f>
        <v>-9349622.209999999</v>
      </c>
      <c r="I184" s="3"/>
    </row>
    <row r="185" spans="1:9" x14ac:dyDescent="0.55000000000000004">
      <c r="A185" s="43"/>
      <c r="B185" s="44"/>
      <c r="I185" s="3"/>
    </row>
    <row r="186" spans="1:9" x14ac:dyDescent="0.55000000000000004">
      <c r="A186" s="43"/>
      <c r="I186" s="3"/>
    </row>
    <row r="187" spans="1:9" x14ac:dyDescent="0.55000000000000004">
      <c r="A187" s="43"/>
      <c r="B187" s="38"/>
      <c r="I187" s="3"/>
    </row>
    <row r="188" spans="1:9" x14ac:dyDescent="0.55000000000000004">
      <c r="A188" s="43"/>
      <c r="B188" s="38"/>
      <c r="I188" s="3"/>
    </row>
    <row r="189" spans="1:9" x14ac:dyDescent="0.55000000000000004">
      <c r="A189" s="43"/>
      <c r="B189" s="38"/>
      <c r="I189" s="3"/>
    </row>
    <row r="190" spans="1:9" x14ac:dyDescent="0.55000000000000004">
      <c r="A190" s="43"/>
      <c r="B190" s="38"/>
      <c r="I190" s="3"/>
    </row>
    <row r="191" spans="1:9" x14ac:dyDescent="0.55000000000000004">
      <c r="A191" s="40" t="s">
        <v>208</v>
      </c>
      <c r="B191" s="41" t="s">
        <v>209</v>
      </c>
      <c r="C191" s="24">
        <f>+C192</f>
        <v>10536775.050000001</v>
      </c>
      <c r="D191" s="24">
        <f t="shared" ref="D191:G192" si="57">+D192</f>
        <v>11595138</v>
      </c>
      <c r="E191" s="24">
        <f t="shared" si="57"/>
        <v>0</v>
      </c>
      <c r="F191" s="24">
        <f t="shared" si="57"/>
        <v>11595138</v>
      </c>
      <c r="G191" s="24">
        <f t="shared" si="57"/>
        <v>-11595138</v>
      </c>
      <c r="I191" s="3"/>
    </row>
    <row r="192" spans="1:9" x14ac:dyDescent="0.55000000000000004">
      <c r="A192" s="40" t="s">
        <v>210</v>
      </c>
      <c r="B192" s="41" t="s">
        <v>211</v>
      </c>
      <c r="C192" s="24">
        <f>+C193</f>
        <v>10536775.050000001</v>
      </c>
      <c r="D192" s="24">
        <f t="shared" si="57"/>
        <v>11595138</v>
      </c>
      <c r="E192" s="24">
        <f t="shared" si="57"/>
        <v>0</v>
      </c>
      <c r="F192" s="24">
        <f t="shared" si="57"/>
        <v>11595138</v>
      </c>
      <c r="G192" s="24">
        <f t="shared" si="57"/>
        <v>-11595138</v>
      </c>
      <c r="I192" s="3"/>
    </row>
    <row r="193" spans="1:9" x14ac:dyDescent="0.55000000000000004">
      <c r="A193" s="43" t="s">
        <v>212</v>
      </c>
      <c r="B193" s="38" t="s">
        <v>213</v>
      </c>
      <c r="C193" s="20">
        <v>10536775.050000001</v>
      </c>
      <c r="D193" s="20">
        <f>+Noviembre!F193</f>
        <v>11595138</v>
      </c>
      <c r="F193" s="20">
        <f>+D193+E193</f>
        <v>11595138</v>
      </c>
      <c r="G193" s="36">
        <f>+C195-F193</f>
        <v>-11595138</v>
      </c>
      <c r="I193" s="3"/>
    </row>
    <row r="194" spans="1:9" x14ac:dyDescent="0.55000000000000004">
      <c r="A194" s="43" t="s">
        <v>214</v>
      </c>
      <c r="B194" s="38" t="s">
        <v>215</v>
      </c>
      <c r="D194" s="20">
        <f>+Noviembre!F194</f>
        <v>0</v>
      </c>
      <c r="G194" s="36">
        <f>+C196-F194</f>
        <v>0</v>
      </c>
      <c r="I194" s="3"/>
    </row>
    <row r="195" spans="1:9" x14ac:dyDescent="0.55000000000000004">
      <c r="A195" s="38"/>
      <c r="B195" s="38"/>
      <c r="G195" s="36">
        <f>+C197-F195</f>
        <v>4511987.63</v>
      </c>
      <c r="I195" s="3"/>
    </row>
    <row r="196" spans="1:9" x14ac:dyDescent="0.55000000000000004">
      <c r="A196" s="38"/>
      <c r="B196" s="38"/>
      <c r="I196" s="3"/>
    </row>
    <row r="197" spans="1:9" x14ac:dyDescent="0.55000000000000004">
      <c r="A197" s="40" t="s">
        <v>216</v>
      </c>
      <c r="B197" s="41" t="s">
        <v>217</v>
      </c>
      <c r="C197" s="24">
        <f>+C198</f>
        <v>4511987.63</v>
      </c>
      <c r="D197" s="24">
        <f t="shared" ref="D197:G197" si="58">+D198</f>
        <v>0</v>
      </c>
      <c r="E197" s="24">
        <f t="shared" si="58"/>
        <v>0</v>
      </c>
      <c r="F197" s="24">
        <f t="shared" si="58"/>
        <v>0</v>
      </c>
      <c r="G197" s="24">
        <f t="shared" si="58"/>
        <v>0</v>
      </c>
      <c r="I197" s="3"/>
    </row>
    <row r="198" spans="1:9" x14ac:dyDescent="0.55000000000000004">
      <c r="A198" s="40" t="s">
        <v>218</v>
      </c>
      <c r="B198" s="41" t="s">
        <v>219</v>
      </c>
      <c r="C198" s="24">
        <f>+C200</f>
        <v>4511987.63</v>
      </c>
      <c r="D198" s="24">
        <f t="shared" ref="D198:G198" si="59">+D200</f>
        <v>0</v>
      </c>
      <c r="E198" s="24">
        <f t="shared" si="59"/>
        <v>0</v>
      </c>
      <c r="F198" s="24">
        <f t="shared" si="59"/>
        <v>0</v>
      </c>
      <c r="G198" s="24">
        <f t="shared" si="59"/>
        <v>0</v>
      </c>
      <c r="I198" s="3"/>
    </row>
    <row r="199" spans="1:9" x14ac:dyDescent="0.55000000000000004">
      <c r="A199" s="40" t="s">
        <v>220</v>
      </c>
      <c r="B199" s="41" t="s">
        <v>219</v>
      </c>
      <c r="C199" s="24">
        <f>SUM(C200:C201)</f>
        <v>4511987.63</v>
      </c>
      <c r="D199" s="24">
        <f t="shared" ref="D199:G199" si="60">+D200</f>
        <v>0</v>
      </c>
      <c r="E199" s="24">
        <f t="shared" si="60"/>
        <v>0</v>
      </c>
      <c r="F199" s="24">
        <f t="shared" si="60"/>
        <v>0</v>
      </c>
      <c r="G199" s="24">
        <f t="shared" si="60"/>
        <v>0</v>
      </c>
      <c r="I199" s="3"/>
    </row>
    <row r="200" spans="1:9" x14ac:dyDescent="0.55000000000000004">
      <c r="A200" s="43" t="s">
        <v>221</v>
      </c>
      <c r="B200" s="44" t="s">
        <v>222</v>
      </c>
      <c r="C200" s="7">
        <v>4511987.63</v>
      </c>
      <c r="D200" s="20">
        <f>+Noviembre!F200</f>
        <v>0</v>
      </c>
      <c r="G200" s="36">
        <f>+C202-F200</f>
        <v>0</v>
      </c>
      <c r="I200" s="3"/>
    </row>
    <row r="201" spans="1:9" x14ac:dyDescent="0.55000000000000004">
      <c r="A201" s="43" t="s">
        <v>267</v>
      </c>
      <c r="B201" s="38" t="s">
        <v>268</v>
      </c>
      <c r="D201" s="7"/>
      <c r="I201" s="3"/>
    </row>
    <row r="202" spans="1:9" x14ac:dyDescent="0.55000000000000004">
      <c r="A202" s="38"/>
      <c r="B202" s="38"/>
      <c r="D202" s="7"/>
      <c r="I202" s="3"/>
    </row>
    <row r="203" spans="1:9" x14ac:dyDescent="0.55000000000000004">
      <c r="A203" s="38"/>
      <c r="B203" s="38"/>
      <c r="I203" s="3"/>
    </row>
    <row r="204" spans="1:9" x14ac:dyDescent="0.55000000000000004">
      <c r="A204" s="38"/>
      <c r="B204" s="38"/>
      <c r="I204" s="3"/>
    </row>
    <row r="209" spans="1:9" x14ac:dyDescent="0.55000000000000004">
      <c r="A209" s="54"/>
      <c r="B209" s="3"/>
      <c r="C209" s="32"/>
    </row>
    <row r="211" spans="1:9" x14ac:dyDescent="0.55000000000000004">
      <c r="D211" s="32"/>
      <c r="E211" s="3"/>
      <c r="F211" s="3"/>
      <c r="G211" s="3"/>
      <c r="I211" s="3"/>
    </row>
  </sheetData>
  <mergeCells count="4">
    <mergeCell ref="B2:C2"/>
    <mergeCell ref="B3:C3"/>
    <mergeCell ref="B93:C93"/>
    <mergeCell ref="B92:C9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4"/>
  <sheetViews>
    <sheetView workbookViewId="0">
      <selection sqref="A1:XFD1048576"/>
    </sheetView>
  </sheetViews>
  <sheetFormatPr baseColWidth="10" defaultRowHeight="14.4" x14ac:dyDescent="0.55000000000000004"/>
  <cols>
    <col min="2" max="2" width="11.41796875" style="2"/>
  </cols>
  <sheetData>
    <row r="4" spans="1:1" x14ac:dyDescent="0.55000000000000004">
      <c r="A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8"/>
  <sheetViews>
    <sheetView topLeftCell="A196" workbookViewId="0">
      <selection activeCell="A205" sqref="A205:XFD250"/>
    </sheetView>
  </sheetViews>
  <sheetFormatPr baseColWidth="10" defaultColWidth="11.41796875" defaultRowHeight="15.3" x14ac:dyDescent="0.55000000000000004"/>
  <cols>
    <col min="1" max="1" width="10.15625" style="32" bestFit="1" customWidth="1"/>
    <col min="2" max="2" width="50.26171875" style="32" customWidth="1"/>
    <col min="3" max="3" width="16.83984375" style="20" bestFit="1" customWidth="1"/>
    <col min="4" max="4" width="19.68359375" style="20" customWidth="1"/>
    <col min="5" max="5" width="15.578125" style="20" bestFit="1" customWidth="1"/>
    <col min="6" max="6" width="16.83984375" style="20" bestFit="1" customWidth="1"/>
    <col min="7" max="7" width="16.83984375" style="32" bestFit="1" customWidth="1"/>
    <col min="8" max="8" width="23.26171875" style="3" bestFit="1" customWidth="1"/>
    <col min="9" max="9" width="12.68359375" style="3" bestFit="1" customWidth="1"/>
    <col min="10" max="10" width="13" style="3" bestFit="1" customWidth="1"/>
    <col min="11" max="16384" width="11.41796875" style="3"/>
  </cols>
  <sheetData>
    <row r="2" spans="1:8" x14ac:dyDescent="0.55000000000000004">
      <c r="B2" s="65" t="s">
        <v>224</v>
      </c>
      <c r="C2" s="65"/>
    </row>
    <row r="3" spans="1:8" x14ac:dyDescent="0.55000000000000004">
      <c r="B3" s="65" t="s">
        <v>92</v>
      </c>
      <c r="C3" s="65"/>
    </row>
    <row r="4" spans="1:8" x14ac:dyDescent="0.55000000000000004">
      <c r="B4" s="6"/>
      <c r="C4" s="7"/>
    </row>
    <row r="5" spans="1:8" x14ac:dyDescent="0.55000000000000004">
      <c r="B5" s="6" t="s">
        <v>251</v>
      </c>
      <c r="C5" s="7"/>
      <c r="F5" s="31" t="s">
        <v>283</v>
      </c>
    </row>
    <row r="6" spans="1:8" x14ac:dyDescent="0.55000000000000004">
      <c r="B6" s="61"/>
    </row>
    <row r="7" spans="1:8" x14ac:dyDescent="0.55000000000000004">
      <c r="B7" s="6"/>
      <c r="C7" s="20" t="s">
        <v>250</v>
      </c>
      <c r="D7" s="21" t="s">
        <v>244</v>
      </c>
      <c r="E7" s="21" t="s">
        <v>245</v>
      </c>
      <c r="F7" s="32"/>
      <c r="G7" s="20"/>
    </row>
    <row r="8" spans="1:8" x14ac:dyDescent="0.55000000000000004">
      <c r="B8" s="6"/>
      <c r="D8" s="22" t="s">
        <v>246</v>
      </c>
      <c r="E8" s="22" t="s">
        <v>247</v>
      </c>
      <c r="F8" s="33" t="s">
        <v>248</v>
      </c>
      <c r="G8" s="33" t="s">
        <v>249</v>
      </c>
    </row>
    <row r="9" spans="1:8" x14ac:dyDescent="0.55000000000000004">
      <c r="A9" s="40" t="s">
        <v>2</v>
      </c>
      <c r="B9" s="41" t="s">
        <v>3</v>
      </c>
      <c r="C9" s="24">
        <f>+C11+C51+C67</f>
        <v>196879494.89000002</v>
      </c>
      <c r="D9" s="24">
        <f t="shared" ref="D9" si="0">+D11+D51</f>
        <v>13992795.6</v>
      </c>
      <c r="E9" s="24">
        <f>+E11+E51</f>
        <v>12863240.25</v>
      </c>
      <c r="F9" s="24">
        <f t="shared" ref="F9:G9" si="1">+F11+F51</f>
        <v>26856035.850000001</v>
      </c>
      <c r="G9" s="24">
        <f t="shared" si="1"/>
        <v>140924850.07999998</v>
      </c>
    </row>
    <row r="10" spans="1:8" x14ac:dyDescent="0.55000000000000004">
      <c r="A10" s="39"/>
      <c r="B10" s="39"/>
      <c r="C10" s="30"/>
    </row>
    <row r="11" spans="1:8" x14ac:dyDescent="0.55000000000000004">
      <c r="A11" s="40" t="s">
        <v>4</v>
      </c>
      <c r="B11" s="41" t="s">
        <v>5</v>
      </c>
      <c r="C11" s="24">
        <f t="shared" ref="C11" si="2">+C12</f>
        <v>11456000.460000001</v>
      </c>
      <c r="D11" s="24">
        <f t="shared" ref="D11" si="3">+D12</f>
        <v>609523.09000000008</v>
      </c>
      <c r="E11" s="24">
        <f>+E12</f>
        <v>616564.74</v>
      </c>
      <c r="F11" s="24">
        <f t="shared" ref="F11:G11" si="4">+F12</f>
        <v>1226087.83</v>
      </c>
      <c r="G11" s="24">
        <f t="shared" si="4"/>
        <v>10229912.629999999</v>
      </c>
    </row>
    <row r="12" spans="1:8" x14ac:dyDescent="0.55000000000000004">
      <c r="A12" s="42" t="s">
        <v>6</v>
      </c>
      <c r="B12" s="35" t="s">
        <v>7</v>
      </c>
      <c r="C12" s="24">
        <f t="shared" ref="C12" si="5">+C13+C27+C33+C42+C46</f>
        <v>11456000.460000001</v>
      </c>
      <c r="D12" s="24">
        <f t="shared" ref="D12:E12" si="6">+D13+D27+D33+D42+D46</f>
        <v>609523.09000000008</v>
      </c>
      <c r="E12" s="24">
        <f t="shared" si="6"/>
        <v>616564.74</v>
      </c>
      <c r="F12" s="24">
        <f t="shared" ref="F12:G12" si="7">+F13+F27+F33+F42+F46</f>
        <v>1226087.83</v>
      </c>
      <c r="G12" s="24">
        <f t="shared" si="7"/>
        <v>10229912.629999999</v>
      </c>
      <c r="H12" s="11"/>
    </row>
    <row r="13" spans="1:8" x14ac:dyDescent="0.55000000000000004">
      <c r="A13" s="42" t="s">
        <v>8</v>
      </c>
      <c r="B13" s="35" t="s">
        <v>9</v>
      </c>
      <c r="C13" s="24">
        <f t="shared" ref="C13" si="8">SUM(C14:C25)</f>
        <v>2211593.9699999997</v>
      </c>
      <c r="D13" s="24">
        <f t="shared" ref="D13:E13" si="9">SUM(D14:D25)</f>
        <v>316124.52</v>
      </c>
      <c r="E13" s="24">
        <f t="shared" si="9"/>
        <v>210118.72</v>
      </c>
      <c r="F13" s="24">
        <f t="shared" ref="F13:G13" si="10">SUM(F14:F25)</f>
        <v>526243.24</v>
      </c>
      <c r="G13" s="24">
        <f t="shared" si="10"/>
        <v>1685350.7299999997</v>
      </c>
    </row>
    <row r="14" spans="1:8" x14ac:dyDescent="0.55000000000000004">
      <c r="A14" s="43" t="s">
        <v>10</v>
      </c>
      <c r="B14" s="38" t="s">
        <v>11</v>
      </c>
      <c r="C14" s="55">
        <v>1720120.43</v>
      </c>
      <c r="D14" s="20">
        <f>+Enero!F14</f>
        <v>124819.52</v>
      </c>
      <c r="E14" s="20">
        <v>106352.72</v>
      </c>
      <c r="F14" s="20">
        <f>+E14+D14</f>
        <v>231172.24</v>
      </c>
      <c r="G14" s="36">
        <f>+C14-F14</f>
        <v>1488948.19</v>
      </c>
    </row>
    <row r="15" spans="1:8" x14ac:dyDescent="0.55000000000000004">
      <c r="A15" s="43" t="s">
        <v>12</v>
      </c>
      <c r="B15" s="38" t="s">
        <v>13</v>
      </c>
      <c r="C15" s="20">
        <v>4167.43</v>
      </c>
      <c r="D15" s="20">
        <f>+Enero!F15</f>
        <v>0</v>
      </c>
      <c r="F15" s="20">
        <f t="shared" ref="F15:F25" si="11">+E15+D15</f>
        <v>0</v>
      </c>
      <c r="G15" s="36">
        <f t="shared" ref="G15:G25" si="12">+C15-F15</f>
        <v>4167.43</v>
      </c>
      <c r="H15"/>
    </row>
    <row r="16" spans="1:8" x14ac:dyDescent="0.55000000000000004">
      <c r="A16" s="43" t="s">
        <v>14</v>
      </c>
      <c r="B16" s="38" t="s">
        <v>15</v>
      </c>
      <c r="D16" s="20">
        <f>+Enero!F16</f>
        <v>0</v>
      </c>
      <c r="F16" s="20">
        <f t="shared" si="11"/>
        <v>0</v>
      </c>
      <c r="G16" s="36">
        <f t="shared" si="12"/>
        <v>0</v>
      </c>
      <c r="H16"/>
    </row>
    <row r="17" spans="1:10" x14ac:dyDescent="0.55000000000000004">
      <c r="A17" s="43" t="s">
        <v>16</v>
      </c>
      <c r="B17" s="38" t="s">
        <v>17</v>
      </c>
      <c r="D17" s="20">
        <f>+Enero!F17</f>
        <v>0</v>
      </c>
      <c r="F17" s="20">
        <f t="shared" si="11"/>
        <v>0</v>
      </c>
      <c r="G17" s="36">
        <f t="shared" si="12"/>
        <v>0</v>
      </c>
      <c r="H17"/>
    </row>
    <row r="18" spans="1:10" x14ac:dyDescent="0.55000000000000004">
      <c r="A18" s="43" t="s">
        <v>18</v>
      </c>
      <c r="B18" s="38" t="s">
        <v>19</v>
      </c>
      <c r="C18" s="20">
        <v>125896.46</v>
      </c>
      <c r="D18" s="20">
        <f>+Enero!F18</f>
        <v>17330</v>
      </c>
      <c r="E18" s="20">
        <v>17025</v>
      </c>
      <c r="F18" s="20">
        <f t="shared" si="11"/>
        <v>34355</v>
      </c>
      <c r="G18" s="36">
        <f t="shared" si="12"/>
        <v>91541.46</v>
      </c>
      <c r="H18"/>
      <c r="J18" s="5"/>
    </row>
    <row r="19" spans="1:10" x14ac:dyDescent="0.55000000000000004">
      <c r="A19" s="43" t="s">
        <v>20</v>
      </c>
      <c r="B19" s="38" t="s">
        <v>21</v>
      </c>
      <c r="C19" s="20">
        <v>29071.71</v>
      </c>
      <c r="D19" s="20">
        <f>+Enero!F19</f>
        <v>720</v>
      </c>
      <c r="E19" s="20">
        <v>310</v>
      </c>
      <c r="F19" s="20">
        <f t="shared" si="11"/>
        <v>1030</v>
      </c>
      <c r="G19" s="36">
        <f t="shared" si="12"/>
        <v>28041.71</v>
      </c>
      <c r="H19" s="2"/>
      <c r="J19" s="5"/>
    </row>
    <row r="20" spans="1:10" x14ac:dyDescent="0.55000000000000004">
      <c r="A20" s="43" t="s">
        <v>22</v>
      </c>
      <c r="B20" s="38" t="s">
        <v>23</v>
      </c>
      <c r="D20" s="20">
        <f>+Enero!F20</f>
        <v>0</v>
      </c>
      <c r="F20" s="20">
        <f t="shared" si="11"/>
        <v>0</v>
      </c>
      <c r="G20" s="36">
        <f t="shared" si="12"/>
        <v>0</v>
      </c>
      <c r="H20"/>
      <c r="J20" s="5"/>
    </row>
    <row r="21" spans="1:10" x14ac:dyDescent="0.55000000000000004">
      <c r="A21" s="43" t="s">
        <v>24</v>
      </c>
      <c r="B21" s="38" t="s">
        <v>25</v>
      </c>
      <c r="D21" s="20">
        <f>+Enero!F21</f>
        <v>0</v>
      </c>
      <c r="F21" s="20">
        <f t="shared" si="11"/>
        <v>0</v>
      </c>
      <c r="G21" s="36">
        <f t="shared" si="12"/>
        <v>0</v>
      </c>
      <c r="H21"/>
      <c r="J21" s="5"/>
    </row>
    <row r="22" spans="1:10" x14ac:dyDescent="0.55000000000000004">
      <c r="A22" s="43" t="s">
        <v>26</v>
      </c>
      <c r="B22" s="38" t="s">
        <v>27</v>
      </c>
      <c r="C22" s="20">
        <v>87025.71</v>
      </c>
      <c r="D22" s="20">
        <f>+Enero!F22</f>
        <v>2900</v>
      </c>
      <c r="E22" s="20">
        <v>7081</v>
      </c>
      <c r="F22" s="20">
        <f t="shared" si="11"/>
        <v>9981</v>
      </c>
      <c r="G22" s="36">
        <f t="shared" si="12"/>
        <v>77044.710000000006</v>
      </c>
      <c r="H22"/>
      <c r="J22" s="5"/>
    </row>
    <row r="23" spans="1:10" x14ac:dyDescent="0.55000000000000004">
      <c r="A23" s="43" t="s">
        <v>28</v>
      </c>
      <c r="B23" s="38" t="s">
        <v>29</v>
      </c>
      <c r="D23" s="20">
        <f>+Enero!F23</f>
        <v>0</v>
      </c>
      <c r="F23" s="20">
        <f t="shared" si="11"/>
        <v>0</v>
      </c>
      <c r="G23" s="36">
        <f t="shared" si="12"/>
        <v>0</v>
      </c>
      <c r="J23" s="5"/>
    </row>
    <row r="24" spans="1:10" x14ac:dyDescent="0.55000000000000004">
      <c r="A24" s="43" t="s">
        <v>227</v>
      </c>
      <c r="B24" s="32" t="s">
        <v>232</v>
      </c>
      <c r="C24" s="20">
        <v>29060.57</v>
      </c>
      <c r="D24" s="20">
        <f>+Enero!F24</f>
        <v>0</v>
      </c>
      <c r="F24" s="20">
        <f t="shared" si="11"/>
        <v>0</v>
      </c>
      <c r="G24" s="36">
        <f t="shared" si="12"/>
        <v>29060.57</v>
      </c>
      <c r="J24" s="5"/>
    </row>
    <row r="25" spans="1:10" x14ac:dyDescent="0.55000000000000004">
      <c r="A25" s="43" t="s">
        <v>243</v>
      </c>
      <c r="B25" s="38" t="s">
        <v>223</v>
      </c>
      <c r="C25" s="20">
        <v>216251.66</v>
      </c>
      <c r="D25" s="20">
        <f>+Enero!F25</f>
        <v>170355</v>
      </c>
      <c r="E25" s="20">
        <v>79350</v>
      </c>
      <c r="F25" s="20">
        <f t="shared" si="11"/>
        <v>249705</v>
      </c>
      <c r="G25" s="36">
        <f t="shared" si="12"/>
        <v>-33453.339999999997</v>
      </c>
      <c r="J25" s="5"/>
    </row>
    <row r="26" spans="1:10" x14ac:dyDescent="0.55000000000000004">
      <c r="A26" s="38"/>
      <c r="B26" s="38"/>
      <c r="G26" s="37"/>
      <c r="J26" s="5"/>
    </row>
    <row r="27" spans="1:10" x14ac:dyDescent="0.55000000000000004">
      <c r="A27" s="42" t="s">
        <v>30</v>
      </c>
      <c r="B27" s="35" t="s">
        <v>31</v>
      </c>
      <c r="C27" s="23">
        <f>SUM(C28:C30)</f>
        <v>3217332.59</v>
      </c>
      <c r="D27" s="23">
        <f t="shared" ref="D27:G27" si="13">SUM(D28:D30)</f>
        <v>259998.57</v>
      </c>
      <c r="E27" s="23">
        <f t="shared" si="13"/>
        <v>386196.02</v>
      </c>
      <c r="F27" s="23">
        <f t="shared" si="13"/>
        <v>646194.59000000008</v>
      </c>
      <c r="G27" s="23">
        <f t="shared" si="13"/>
        <v>2571138</v>
      </c>
      <c r="J27" s="5"/>
    </row>
    <row r="28" spans="1:10" x14ac:dyDescent="0.55000000000000004">
      <c r="A28" s="43" t="s">
        <v>32</v>
      </c>
      <c r="B28" s="38" t="s">
        <v>33</v>
      </c>
      <c r="C28" s="20">
        <v>3217332.59</v>
      </c>
      <c r="D28" s="20">
        <f>+Enero!F28</f>
        <v>259998.57</v>
      </c>
      <c r="E28" s="20">
        <v>386196.02</v>
      </c>
      <c r="F28" s="20">
        <f t="shared" ref="F28:F30" si="14">+E28+D28</f>
        <v>646194.59000000008</v>
      </c>
      <c r="G28" s="36">
        <f t="shared" ref="G28:G30" si="15">+C28-F28</f>
        <v>2571138</v>
      </c>
    </row>
    <row r="29" spans="1:10" x14ac:dyDescent="0.55000000000000004">
      <c r="A29" s="43" t="s">
        <v>34</v>
      </c>
      <c r="D29" s="20">
        <f>+Enero!F29</f>
        <v>0</v>
      </c>
      <c r="F29" s="20">
        <f t="shared" si="14"/>
        <v>0</v>
      </c>
      <c r="G29" s="36">
        <f t="shared" si="15"/>
        <v>0</v>
      </c>
    </row>
    <row r="30" spans="1:10" x14ac:dyDescent="0.55000000000000004">
      <c r="A30" s="43" t="s">
        <v>35</v>
      </c>
      <c r="D30" s="20">
        <f>+Enero!F30</f>
        <v>0</v>
      </c>
      <c r="F30" s="20">
        <f t="shared" si="14"/>
        <v>0</v>
      </c>
      <c r="G30" s="36">
        <f t="shared" si="15"/>
        <v>0</v>
      </c>
    </row>
    <row r="31" spans="1:10" x14ac:dyDescent="0.55000000000000004">
      <c r="A31" s="43"/>
      <c r="B31" s="38"/>
      <c r="G31" s="37"/>
    </row>
    <row r="32" spans="1:10" x14ac:dyDescent="0.55000000000000004">
      <c r="A32" s="43"/>
      <c r="B32" s="38"/>
      <c r="G32" s="37"/>
    </row>
    <row r="33" spans="1:7" x14ac:dyDescent="0.55000000000000004">
      <c r="A33" s="42" t="s">
        <v>36</v>
      </c>
      <c r="B33" s="35" t="s">
        <v>37</v>
      </c>
      <c r="C33" s="23">
        <f>SUM(C34:C39)</f>
        <v>126828</v>
      </c>
      <c r="D33" s="23">
        <f t="shared" ref="D33:G33" si="16">SUM(D34:D39)</f>
        <v>33400</v>
      </c>
      <c r="E33" s="23">
        <f t="shared" si="16"/>
        <v>20250</v>
      </c>
      <c r="F33" s="23">
        <f t="shared" si="16"/>
        <v>53650</v>
      </c>
      <c r="G33" s="23">
        <f t="shared" si="16"/>
        <v>73178</v>
      </c>
    </row>
    <row r="34" spans="1:7" x14ac:dyDescent="0.55000000000000004">
      <c r="A34" s="43" t="s">
        <v>38</v>
      </c>
      <c r="B34" s="38" t="s">
        <v>39</v>
      </c>
      <c r="D34" s="20">
        <f>+Enero!F34</f>
        <v>0</v>
      </c>
      <c r="F34" s="20">
        <f t="shared" ref="F34:F39" si="17">+E34+D34</f>
        <v>0</v>
      </c>
      <c r="G34" s="36">
        <f t="shared" ref="G34:G39" si="18">+C34-F34</f>
        <v>0</v>
      </c>
    </row>
    <row r="35" spans="1:7" x14ac:dyDescent="0.55000000000000004">
      <c r="A35" s="43" t="s">
        <v>40</v>
      </c>
      <c r="B35" s="32" t="s">
        <v>41</v>
      </c>
      <c r="D35" s="20">
        <f>+Enero!F35</f>
        <v>0</v>
      </c>
      <c r="F35" s="20">
        <f t="shared" si="17"/>
        <v>0</v>
      </c>
      <c r="G35" s="36">
        <f t="shared" si="18"/>
        <v>0</v>
      </c>
    </row>
    <row r="36" spans="1:7" x14ac:dyDescent="0.55000000000000004">
      <c r="A36" s="43" t="s">
        <v>42</v>
      </c>
      <c r="B36" s="32" t="s">
        <v>43</v>
      </c>
      <c r="D36" s="20">
        <f>+Enero!F36</f>
        <v>0</v>
      </c>
      <c r="F36" s="20">
        <f t="shared" si="17"/>
        <v>0</v>
      </c>
      <c r="G36" s="36">
        <f t="shared" si="18"/>
        <v>0</v>
      </c>
    </row>
    <row r="37" spans="1:7" x14ac:dyDescent="0.55000000000000004">
      <c r="A37" s="43" t="s">
        <v>44</v>
      </c>
      <c r="B37" s="32" t="s">
        <v>45</v>
      </c>
      <c r="D37" s="20">
        <f>+Enero!F37</f>
        <v>0</v>
      </c>
      <c r="F37" s="20">
        <f t="shared" si="17"/>
        <v>0</v>
      </c>
      <c r="G37" s="36">
        <f t="shared" si="18"/>
        <v>0</v>
      </c>
    </row>
    <row r="38" spans="1:7" x14ac:dyDescent="0.55000000000000004">
      <c r="A38" s="43" t="s">
        <v>46</v>
      </c>
      <c r="B38" s="32" t="s">
        <v>47</v>
      </c>
      <c r="D38" s="20">
        <f>+Enero!F38</f>
        <v>0</v>
      </c>
      <c r="F38" s="20">
        <f t="shared" si="17"/>
        <v>0</v>
      </c>
      <c r="G38" s="36">
        <f t="shared" si="18"/>
        <v>0</v>
      </c>
    </row>
    <row r="39" spans="1:7" x14ac:dyDescent="0.55000000000000004">
      <c r="A39" s="43" t="s">
        <v>225</v>
      </c>
      <c r="B39" s="38" t="s">
        <v>226</v>
      </c>
      <c r="C39" s="20">
        <v>126828</v>
      </c>
      <c r="D39" s="20">
        <f>+Enero!F39</f>
        <v>33400</v>
      </c>
      <c r="E39" s="20">
        <v>20250</v>
      </c>
      <c r="F39" s="20">
        <f t="shared" si="17"/>
        <v>53650</v>
      </c>
      <c r="G39" s="36">
        <f t="shared" si="18"/>
        <v>73178</v>
      </c>
    </row>
    <row r="40" spans="1:7" x14ac:dyDescent="0.55000000000000004">
      <c r="A40" s="43"/>
      <c r="B40" s="38"/>
    </row>
    <row r="41" spans="1:7" x14ac:dyDescent="0.55000000000000004">
      <c r="A41" s="43"/>
      <c r="B41" s="38"/>
    </row>
    <row r="42" spans="1:7" x14ac:dyDescent="0.55000000000000004">
      <c r="A42" s="42" t="s">
        <v>48</v>
      </c>
      <c r="B42" s="35" t="s">
        <v>49</v>
      </c>
      <c r="C42" s="25">
        <f>SUM(C43:C44)</f>
        <v>5414385.1500000004</v>
      </c>
      <c r="D42" s="25">
        <f t="shared" ref="D42:G42" si="19">+D43+D44</f>
        <v>0</v>
      </c>
      <c r="E42" s="25">
        <f t="shared" si="19"/>
        <v>0</v>
      </c>
      <c r="F42" s="25">
        <f t="shared" si="19"/>
        <v>0</v>
      </c>
      <c r="G42" s="25">
        <f t="shared" si="19"/>
        <v>5414385.1500000004</v>
      </c>
    </row>
    <row r="43" spans="1:7" x14ac:dyDescent="0.55000000000000004">
      <c r="A43" s="43" t="s">
        <v>50</v>
      </c>
      <c r="B43" s="44" t="s">
        <v>51</v>
      </c>
      <c r="C43" s="20">
        <v>5414385.1500000004</v>
      </c>
      <c r="D43" s="20">
        <f>+Enero!F43</f>
        <v>0</v>
      </c>
      <c r="F43" s="20">
        <f t="shared" ref="F43" si="20">+E43+D43</f>
        <v>0</v>
      </c>
      <c r="G43" s="36">
        <f t="shared" ref="G43" si="21">+C43-F43</f>
        <v>5414385.1500000004</v>
      </c>
    </row>
    <row r="44" spans="1:7" x14ac:dyDescent="0.55000000000000004">
      <c r="A44" s="43" t="s">
        <v>262</v>
      </c>
      <c r="B44" s="44" t="s">
        <v>269</v>
      </c>
      <c r="D44" s="20">
        <f>+Enero!F44</f>
        <v>0</v>
      </c>
      <c r="F44" s="20">
        <f t="shared" ref="F44" si="22">+E44+D44</f>
        <v>0</v>
      </c>
      <c r="G44" s="36">
        <f t="shared" ref="G44" si="23">+C44-F44</f>
        <v>0</v>
      </c>
    </row>
    <row r="45" spans="1:7" x14ac:dyDescent="0.55000000000000004">
      <c r="A45" s="43"/>
      <c r="B45" s="38"/>
    </row>
    <row r="46" spans="1:7" s="14" customFormat="1" x14ac:dyDescent="0.55000000000000004">
      <c r="A46" s="42" t="s">
        <v>52</v>
      </c>
      <c r="B46" s="45" t="s">
        <v>53</v>
      </c>
      <c r="C46" s="26">
        <f>+C47</f>
        <v>485860.75</v>
      </c>
      <c r="D46" s="26">
        <f t="shared" ref="D46:G46" si="24">+D47</f>
        <v>0</v>
      </c>
      <c r="E46" s="26">
        <f t="shared" si="24"/>
        <v>0</v>
      </c>
      <c r="F46" s="26">
        <f t="shared" si="24"/>
        <v>0</v>
      </c>
      <c r="G46" s="26">
        <f t="shared" si="24"/>
        <v>485860.75</v>
      </c>
    </row>
    <row r="47" spans="1:7" x14ac:dyDescent="0.55000000000000004">
      <c r="A47" s="46" t="s">
        <v>54</v>
      </c>
      <c r="B47" s="38" t="s">
        <v>55</v>
      </c>
      <c r="C47" s="20">
        <v>485860.75</v>
      </c>
      <c r="D47" s="20">
        <f>+Enero!F47</f>
        <v>0</v>
      </c>
      <c r="F47" s="20">
        <f t="shared" ref="F47" si="25">+E47+D47</f>
        <v>0</v>
      </c>
      <c r="G47" s="36">
        <f t="shared" ref="G47" si="26">+C47-F47</f>
        <v>485860.75</v>
      </c>
    </row>
    <row r="48" spans="1:7" x14ac:dyDescent="0.55000000000000004">
      <c r="A48" s="43"/>
      <c r="B48" s="38"/>
    </row>
    <row r="49" spans="1:8" x14ac:dyDescent="0.55000000000000004">
      <c r="A49" s="43"/>
      <c r="B49" s="38"/>
    </row>
    <row r="50" spans="1:8" x14ac:dyDescent="0.55000000000000004">
      <c r="A50" s="43"/>
      <c r="B50" s="38"/>
    </row>
    <row r="51" spans="1:8" x14ac:dyDescent="0.55000000000000004">
      <c r="A51" s="42" t="s">
        <v>56</v>
      </c>
      <c r="B51" s="35" t="s">
        <v>57</v>
      </c>
      <c r="C51" s="23">
        <f>+C52</f>
        <v>156324885.47</v>
      </c>
      <c r="D51" s="23">
        <f t="shared" ref="D51:G51" si="27">+D52</f>
        <v>13383272.51</v>
      </c>
      <c r="E51" s="23">
        <f t="shared" si="27"/>
        <v>12246675.51</v>
      </c>
      <c r="F51" s="23">
        <f t="shared" si="27"/>
        <v>25629948.02</v>
      </c>
      <c r="G51" s="23">
        <f t="shared" si="27"/>
        <v>130694937.44999999</v>
      </c>
      <c r="H51" s="11"/>
    </row>
    <row r="52" spans="1:8" x14ac:dyDescent="0.55000000000000004">
      <c r="A52" s="47" t="s">
        <v>58</v>
      </c>
      <c r="B52" s="39" t="s">
        <v>59</v>
      </c>
      <c r="C52" s="23">
        <f>SUM(C53:C64)</f>
        <v>156324885.47</v>
      </c>
      <c r="D52" s="23">
        <f>SUM(D53:D64)</f>
        <v>13383272.51</v>
      </c>
      <c r="E52" s="23">
        <f>SUM(E53:E64)</f>
        <v>12246675.51</v>
      </c>
      <c r="F52" s="23">
        <f t="shared" ref="F52:G52" si="28">SUM(F53:F64)</f>
        <v>25629948.02</v>
      </c>
      <c r="G52" s="23">
        <f t="shared" si="28"/>
        <v>130694937.44999999</v>
      </c>
    </row>
    <row r="53" spans="1:8" x14ac:dyDescent="0.55000000000000004">
      <c r="A53" s="43" t="s">
        <v>60</v>
      </c>
      <c r="B53" s="38" t="s">
        <v>61</v>
      </c>
      <c r="C53" s="20">
        <v>152472389.00999999</v>
      </c>
      <c r="D53" s="20">
        <f>+Enero!F53</f>
        <v>13232289</v>
      </c>
      <c r="E53" s="20">
        <v>11430977</v>
      </c>
      <c r="F53" s="20">
        <f t="shared" ref="F53:F63" si="29">+E53+D53</f>
        <v>24663266</v>
      </c>
      <c r="G53" s="36">
        <f t="shared" ref="G53:G63" si="30">+C53-F53</f>
        <v>127809123.00999999</v>
      </c>
    </row>
    <row r="54" spans="1:8" x14ac:dyDescent="0.55000000000000004">
      <c r="A54" s="43" t="s">
        <v>62</v>
      </c>
      <c r="B54" s="38" t="s">
        <v>63</v>
      </c>
      <c r="D54" s="20">
        <f>+Enero!F54</f>
        <v>0</v>
      </c>
      <c r="F54" s="20">
        <f t="shared" si="29"/>
        <v>0</v>
      </c>
      <c r="G54" s="36">
        <f t="shared" si="30"/>
        <v>0</v>
      </c>
    </row>
    <row r="55" spans="1:8" x14ac:dyDescent="0.55000000000000004">
      <c r="A55" s="43" t="s">
        <v>64</v>
      </c>
      <c r="B55" s="38" t="s">
        <v>65</v>
      </c>
      <c r="D55" s="20">
        <f>+Enero!F55</f>
        <v>0</v>
      </c>
      <c r="F55" s="20">
        <f t="shared" si="29"/>
        <v>0</v>
      </c>
      <c r="G55" s="36">
        <f t="shared" si="30"/>
        <v>0</v>
      </c>
    </row>
    <row r="56" spans="1:8" x14ac:dyDescent="0.55000000000000004">
      <c r="A56" s="43" t="s">
        <v>66</v>
      </c>
      <c r="B56" s="38" t="s">
        <v>67</v>
      </c>
      <c r="C56" s="20">
        <v>872040</v>
      </c>
      <c r="D56" s="20">
        <f>+Enero!F56</f>
        <v>0</v>
      </c>
      <c r="E56" s="20">
        <v>540000</v>
      </c>
      <c r="F56" s="20">
        <f t="shared" si="29"/>
        <v>540000</v>
      </c>
      <c r="G56" s="36">
        <f t="shared" si="30"/>
        <v>332040</v>
      </c>
    </row>
    <row r="57" spans="1:8" x14ac:dyDescent="0.55000000000000004">
      <c r="A57" s="43" t="s">
        <v>68</v>
      </c>
      <c r="B57" s="38" t="s">
        <v>69</v>
      </c>
      <c r="C57" s="20">
        <v>414735</v>
      </c>
      <c r="D57" s="20">
        <f>+Enero!F57</f>
        <v>0</v>
      </c>
      <c r="E57" s="27"/>
      <c r="F57" s="20">
        <f t="shared" si="29"/>
        <v>0</v>
      </c>
      <c r="G57" s="36">
        <f t="shared" si="30"/>
        <v>414735</v>
      </c>
    </row>
    <row r="58" spans="1:8" x14ac:dyDescent="0.55000000000000004">
      <c r="A58" s="43" t="s">
        <v>70</v>
      </c>
      <c r="B58" s="38" t="s">
        <v>71</v>
      </c>
      <c r="C58" s="20">
        <v>757099.43</v>
      </c>
      <c r="D58" s="20">
        <f>+Enero!F58</f>
        <v>41928.019999999997</v>
      </c>
      <c r="E58" s="20">
        <v>147305.54</v>
      </c>
      <c r="F58" s="20">
        <f t="shared" si="29"/>
        <v>189233.56</v>
      </c>
      <c r="G58" s="36">
        <f t="shared" si="30"/>
        <v>567865.87000000011</v>
      </c>
    </row>
    <row r="59" spans="1:8" x14ac:dyDescent="0.55000000000000004">
      <c r="A59" s="43" t="s">
        <v>72</v>
      </c>
      <c r="B59" s="38" t="s">
        <v>231</v>
      </c>
      <c r="C59" s="20">
        <v>1152622.03</v>
      </c>
      <c r="D59" s="20">
        <f>+Enero!F59</f>
        <v>79055.490000000005</v>
      </c>
      <c r="E59" s="20">
        <v>98392.97</v>
      </c>
      <c r="F59" s="20">
        <f t="shared" si="29"/>
        <v>177448.46000000002</v>
      </c>
      <c r="G59" s="36">
        <f t="shared" si="30"/>
        <v>975173.57000000007</v>
      </c>
    </row>
    <row r="60" spans="1:8" x14ac:dyDescent="0.55000000000000004">
      <c r="A60" s="43" t="s">
        <v>73</v>
      </c>
      <c r="B60" s="38" t="s">
        <v>74</v>
      </c>
      <c r="C60" s="20">
        <v>630000</v>
      </c>
      <c r="D60" s="20">
        <f>+Enero!F60</f>
        <v>0</v>
      </c>
      <c r="F60" s="20">
        <f t="shared" si="29"/>
        <v>0</v>
      </c>
      <c r="G60" s="36">
        <f t="shared" si="30"/>
        <v>630000</v>
      </c>
    </row>
    <row r="61" spans="1:8" x14ac:dyDescent="0.55000000000000004">
      <c r="A61" s="43" t="s">
        <v>75</v>
      </c>
      <c r="B61" s="38" t="s">
        <v>233</v>
      </c>
      <c r="C61" s="20">
        <v>26000</v>
      </c>
      <c r="D61" s="20">
        <f>+Enero!F61</f>
        <v>0</v>
      </c>
      <c r="F61" s="20">
        <f t="shared" si="29"/>
        <v>0</v>
      </c>
      <c r="G61" s="36">
        <f t="shared" si="30"/>
        <v>26000</v>
      </c>
    </row>
    <row r="62" spans="1:8" x14ac:dyDescent="0.55000000000000004">
      <c r="A62" s="43" t="s">
        <v>241</v>
      </c>
      <c r="B62" s="32" t="s">
        <v>242</v>
      </c>
      <c r="D62" s="20">
        <f>+Enero!F62</f>
        <v>0</v>
      </c>
      <c r="F62" s="20">
        <f t="shared" si="29"/>
        <v>0</v>
      </c>
      <c r="G62" s="36">
        <f t="shared" si="30"/>
        <v>0</v>
      </c>
    </row>
    <row r="63" spans="1:8" x14ac:dyDescent="0.55000000000000004">
      <c r="A63" s="43" t="s">
        <v>254</v>
      </c>
      <c r="B63" s="38" t="s">
        <v>255</v>
      </c>
      <c r="D63" s="20">
        <f>+Enero!F63</f>
        <v>0</v>
      </c>
      <c r="F63" s="20">
        <f t="shared" si="29"/>
        <v>0</v>
      </c>
      <c r="G63" s="36">
        <f t="shared" si="30"/>
        <v>0</v>
      </c>
    </row>
    <row r="64" spans="1:8" x14ac:dyDescent="0.55000000000000004">
      <c r="A64" s="43" t="s">
        <v>260</v>
      </c>
      <c r="B64" s="32" t="s">
        <v>261</v>
      </c>
      <c r="D64" s="20">
        <f>+Enero!F64</f>
        <v>30000</v>
      </c>
      <c r="E64" s="20">
        <v>30000</v>
      </c>
      <c r="F64" s="20">
        <f t="shared" ref="F64" si="31">+E64+D64</f>
        <v>60000</v>
      </c>
      <c r="G64" s="36">
        <f t="shared" ref="G64" si="32">+C64-F64</f>
        <v>-60000</v>
      </c>
    </row>
    <row r="65" spans="1:7" x14ac:dyDescent="0.55000000000000004">
      <c r="A65" s="43"/>
    </row>
    <row r="66" spans="1:7" x14ac:dyDescent="0.55000000000000004">
      <c r="A66" s="43"/>
      <c r="B66" s="48"/>
    </row>
    <row r="67" spans="1:7" x14ac:dyDescent="0.55000000000000004">
      <c r="A67" s="40" t="s">
        <v>76</v>
      </c>
      <c r="B67" s="41" t="s">
        <v>77</v>
      </c>
      <c r="C67" s="28">
        <f>+C68+C75</f>
        <v>29098608.960000001</v>
      </c>
      <c r="D67" s="28">
        <f t="shared" ref="D67:G67" si="33">+D68+D75</f>
        <v>0</v>
      </c>
      <c r="E67" s="28">
        <f t="shared" si="33"/>
        <v>0</v>
      </c>
      <c r="F67" s="28">
        <f t="shared" si="33"/>
        <v>0</v>
      </c>
      <c r="G67" s="28">
        <f t="shared" si="33"/>
        <v>29098608.960000001</v>
      </c>
    </row>
    <row r="68" spans="1:7" x14ac:dyDescent="0.55000000000000004">
      <c r="A68" s="42" t="s">
        <v>78</v>
      </c>
      <c r="B68" s="35" t="s">
        <v>79</v>
      </c>
      <c r="C68" s="25">
        <f>+C69</f>
        <v>0</v>
      </c>
      <c r="D68" s="25">
        <f t="shared" ref="D68:G68" si="34">+D69</f>
        <v>0</v>
      </c>
      <c r="E68" s="25">
        <f t="shared" si="34"/>
        <v>0</v>
      </c>
      <c r="F68" s="25">
        <f t="shared" si="34"/>
        <v>0</v>
      </c>
      <c r="G68" s="25">
        <f t="shared" si="34"/>
        <v>0</v>
      </c>
    </row>
    <row r="69" spans="1:7" x14ac:dyDescent="0.55000000000000004">
      <c r="A69" s="42" t="s">
        <v>80</v>
      </c>
      <c r="B69" s="35" t="s">
        <v>81</v>
      </c>
      <c r="C69" s="25">
        <f>SUM(C70:C73)</f>
        <v>0</v>
      </c>
      <c r="D69" s="25">
        <f t="shared" ref="D69:G69" si="35">SUM(D70:D73)</f>
        <v>0</v>
      </c>
      <c r="E69" s="25">
        <f t="shared" si="35"/>
        <v>0</v>
      </c>
      <c r="F69" s="25">
        <f t="shared" si="35"/>
        <v>0</v>
      </c>
      <c r="G69" s="25">
        <f t="shared" si="35"/>
        <v>0</v>
      </c>
    </row>
    <row r="70" spans="1:7" x14ac:dyDescent="0.55000000000000004">
      <c r="A70" s="43" t="s">
        <v>82</v>
      </c>
      <c r="B70" s="32" t="s">
        <v>83</v>
      </c>
      <c r="D70" s="20">
        <f>+Enero!F70</f>
        <v>0</v>
      </c>
      <c r="F70" s="20">
        <f t="shared" ref="F70:F71" si="36">+E70+D70</f>
        <v>0</v>
      </c>
      <c r="G70" s="36">
        <f t="shared" ref="G70:G71" si="37">+C70-F70</f>
        <v>0</v>
      </c>
    </row>
    <row r="71" spans="1:7" x14ac:dyDescent="0.55000000000000004">
      <c r="A71" s="43" t="s">
        <v>84</v>
      </c>
      <c r="B71" s="32" t="s">
        <v>85</v>
      </c>
      <c r="D71" s="20">
        <f>+Enero!F71</f>
        <v>0</v>
      </c>
      <c r="F71" s="20">
        <f t="shared" si="36"/>
        <v>0</v>
      </c>
      <c r="G71" s="36">
        <f t="shared" si="37"/>
        <v>0</v>
      </c>
    </row>
    <row r="72" spans="1:7" x14ac:dyDescent="0.55000000000000004">
      <c r="A72" s="43"/>
      <c r="B72" s="48"/>
    </row>
    <row r="73" spans="1:7" x14ac:dyDescent="0.55000000000000004">
      <c r="A73" s="43"/>
      <c r="B73" s="48"/>
    </row>
    <row r="74" spans="1:7" x14ac:dyDescent="0.55000000000000004">
      <c r="A74" s="43"/>
      <c r="B74" s="48"/>
    </row>
    <row r="75" spans="1:7" x14ac:dyDescent="0.55000000000000004">
      <c r="A75" s="42" t="s">
        <v>86</v>
      </c>
      <c r="B75" s="35" t="s">
        <v>87</v>
      </c>
      <c r="C75" s="25">
        <f>+C76</f>
        <v>29098608.960000001</v>
      </c>
      <c r="D75" s="25">
        <f t="shared" ref="D75:G75" si="38">+D76</f>
        <v>0</v>
      </c>
      <c r="E75" s="25">
        <f t="shared" si="38"/>
        <v>0</v>
      </c>
      <c r="F75" s="25">
        <f t="shared" si="38"/>
        <v>0</v>
      </c>
      <c r="G75" s="25">
        <f t="shared" si="38"/>
        <v>29098608.960000001</v>
      </c>
    </row>
    <row r="76" spans="1:7" x14ac:dyDescent="0.55000000000000004">
      <c r="A76" s="42" t="s">
        <v>88</v>
      </c>
      <c r="B76" s="35" t="s">
        <v>87</v>
      </c>
      <c r="C76" s="25">
        <f>SUM(C77:C79)</f>
        <v>29098608.960000001</v>
      </c>
      <c r="D76" s="25">
        <f t="shared" ref="D76:G76" si="39">SUM(D77:D79)</f>
        <v>0</v>
      </c>
      <c r="E76" s="25">
        <f t="shared" si="39"/>
        <v>0</v>
      </c>
      <c r="F76" s="25">
        <f t="shared" si="39"/>
        <v>0</v>
      </c>
      <c r="G76" s="25">
        <f t="shared" si="39"/>
        <v>29098608.960000001</v>
      </c>
    </row>
    <row r="77" spans="1:7" x14ac:dyDescent="0.55000000000000004">
      <c r="A77" s="43" t="s">
        <v>89</v>
      </c>
      <c r="B77" s="32" t="s">
        <v>235</v>
      </c>
      <c r="C77" s="7">
        <v>2700000</v>
      </c>
      <c r="D77" s="20">
        <f>+Enero!F77</f>
        <v>0</v>
      </c>
      <c r="F77" s="20">
        <f t="shared" ref="F77:F79" si="40">+E77+D77</f>
        <v>0</v>
      </c>
      <c r="G77" s="36">
        <f t="shared" ref="G77:G79" si="41">+C77-F77</f>
        <v>2700000</v>
      </c>
    </row>
    <row r="78" spans="1:7" x14ac:dyDescent="0.55000000000000004">
      <c r="A78" s="43" t="s">
        <v>90</v>
      </c>
      <c r="B78" s="49" t="s">
        <v>237</v>
      </c>
      <c r="C78" s="20">
        <v>17800000</v>
      </c>
      <c r="D78" s="20">
        <f>+Enero!F78</f>
        <v>0</v>
      </c>
      <c r="F78" s="20">
        <f t="shared" si="40"/>
        <v>0</v>
      </c>
      <c r="G78" s="36">
        <f t="shared" si="41"/>
        <v>17800000</v>
      </c>
    </row>
    <row r="79" spans="1:7" x14ac:dyDescent="0.55000000000000004">
      <c r="A79" s="43" t="s">
        <v>91</v>
      </c>
      <c r="B79" s="38" t="s">
        <v>236</v>
      </c>
      <c r="C79" s="20">
        <v>8598608.9600000009</v>
      </c>
      <c r="D79" s="20">
        <f>+Enero!F79</f>
        <v>0</v>
      </c>
      <c r="F79" s="20">
        <f t="shared" si="40"/>
        <v>0</v>
      </c>
      <c r="G79" s="36">
        <f t="shared" si="41"/>
        <v>8598608.9600000009</v>
      </c>
    </row>
    <row r="80" spans="1:7" x14ac:dyDescent="0.55000000000000004">
      <c r="A80" s="43"/>
      <c r="B80" s="48"/>
    </row>
    <row r="81" spans="1:7" x14ac:dyDescent="0.55000000000000004">
      <c r="A81" s="43"/>
      <c r="B81" s="48"/>
    </row>
    <row r="82" spans="1:7" x14ac:dyDescent="0.55000000000000004">
      <c r="A82" s="43"/>
      <c r="B82" s="48"/>
    </row>
    <row r="83" spans="1:7" x14ac:dyDescent="0.55000000000000004">
      <c r="A83" s="43"/>
      <c r="B83" s="48"/>
    </row>
    <row r="84" spans="1:7" x14ac:dyDescent="0.55000000000000004">
      <c r="A84" s="43"/>
      <c r="B84" s="48"/>
    </row>
    <row r="85" spans="1:7" x14ac:dyDescent="0.55000000000000004">
      <c r="A85" s="43"/>
      <c r="B85" s="48"/>
    </row>
    <row r="86" spans="1:7" x14ac:dyDescent="0.55000000000000004">
      <c r="A86" s="43"/>
      <c r="B86" s="48"/>
    </row>
    <row r="87" spans="1:7" x14ac:dyDescent="0.55000000000000004">
      <c r="A87" s="43"/>
      <c r="B87" s="38"/>
    </row>
    <row r="88" spans="1:7" x14ac:dyDescent="0.55000000000000004">
      <c r="A88" s="43"/>
      <c r="B88" s="38"/>
    </row>
    <row r="89" spans="1:7" x14ac:dyDescent="0.55000000000000004">
      <c r="A89" s="43"/>
      <c r="B89" s="38"/>
    </row>
    <row r="90" spans="1:7" x14ac:dyDescent="0.55000000000000004">
      <c r="A90" s="43"/>
      <c r="B90" s="38"/>
    </row>
    <row r="91" spans="1:7" x14ac:dyDescent="0.55000000000000004">
      <c r="A91" s="43"/>
      <c r="B91" s="38"/>
    </row>
    <row r="92" spans="1:7" x14ac:dyDescent="0.55000000000000004">
      <c r="A92" s="43"/>
      <c r="B92" s="65" t="str">
        <f>+B2</f>
        <v>MUNICIPALIDAD DE LAS COLORADAS</v>
      </c>
      <c r="C92" s="65"/>
    </row>
    <row r="93" spans="1:7" x14ac:dyDescent="0.55000000000000004">
      <c r="A93" s="43"/>
      <c r="B93" s="65" t="s">
        <v>92</v>
      </c>
      <c r="C93" s="65"/>
    </row>
    <row r="94" spans="1:7" x14ac:dyDescent="0.55000000000000004">
      <c r="A94" s="43"/>
      <c r="B94" s="6"/>
    </row>
    <row r="95" spans="1:7" x14ac:dyDescent="0.55000000000000004">
      <c r="A95" s="43"/>
      <c r="B95" s="6" t="s">
        <v>252</v>
      </c>
      <c r="F95" s="34" t="str">
        <f>+F5</f>
        <v>FEBRERO DE 2021</v>
      </c>
    </row>
    <row r="96" spans="1:7" x14ac:dyDescent="0.55000000000000004">
      <c r="A96" s="43"/>
      <c r="B96" s="6"/>
      <c r="C96" s="29"/>
      <c r="D96" s="29"/>
      <c r="E96" s="29"/>
      <c r="F96" s="29"/>
      <c r="G96" s="38"/>
    </row>
    <row r="97" spans="1:7" x14ac:dyDescent="0.55000000000000004">
      <c r="A97" s="43"/>
      <c r="B97" s="6"/>
      <c r="C97" s="30"/>
      <c r="D97" s="30"/>
      <c r="E97" s="30"/>
      <c r="F97" s="30"/>
      <c r="G97" s="39"/>
    </row>
    <row r="98" spans="1:7" x14ac:dyDescent="0.55000000000000004">
      <c r="A98" s="40" t="s">
        <v>258</v>
      </c>
      <c r="B98" s="41" t="s">
        <v>253</v>
      </c>
      <c r="C98" s="27">
        <f>+C99+C165+C191+C197</f>
        <v>196879494.90000004</v>
      </c>
      <c r="D98" s="27">
        <f t="shared" ref="D98:G98" si="42">+D99+D165+D191+D197</f>
        <v>16987897.397619046</v>
      </c>
      <c r="E98" s="27">
        <f t="shared" si="42"/>
        <v>12341507.289047621</v>
      </c>
      <c r="F98" s="27">
        <f t="shared" si="42"/>
        <v>29390704.686666664</v>
      </c>
      <c r="G98" s="27">
        <f t="shared" si="42"/>
        <v>167488790.21333337</v>
      </c>
    </row>
    <row r="99" spans="1:7" x14ac:dyDescent="0.55000000000000004">
      <c r="A99" s="40" t="s">
        <v>93</v>
      </c>
      <c r="B99" s="41" t="s">
        <v>94</v>
      </c>
      <c r="C99" s="24">
        <f>+C100+C143</f>
        <v>152547123.26000002</v>
      </c>
      <c r="D99" s="24">
        <f>+D100+D143</f>
        <v>9931786.3976190481</v>
      </c>
      <c r="E99" s="24">
        <f t="shared" ref="E99:G99" si="43">+E100+E143</f>
        <v>9130613.2890476212</v>
      </c>
      <c r="F99" s="24">
        <f t="shared" si="43"/>
        <v>19119399.686666664</v>
      </c>
      <c r="G99" s="24">
        <f t="shared" si="43"/>
        <v>133427723.57333335</v>
      </c>
    </row>
    <row r="100" spans="1:7" x14ac:dyDescent="0.55000000000000004">
      <c r="A100" s="40" t="s">
        <v>95</v>
      </c>
      <c r="B100" s="41" t="s">
        <v>96</v>
      </c>
      <c r="C100" s="24">
        <f>+C101+C111</f>
        <v>134236828.48000002</v>
      </c>
      <c r="D100" s="24">
        <f t="shared" ref="D100:G100" si="44">+D101+D111</f>
        <v>9665134.5576190483</v>
      </c>
      <c r="E100" s="24">
        <f t="shared" si="44"/>
        <v>8779922.1390476208</v>
      </c>
      <c r="F100" s="24">
        <f t="shared" si="44"/>
        <v>18445056.696666665</v>
      </c>
      <c r="G100" s="24">
        <f t="shared" si="44"/>
        <v>115791771.78333335</v>
      </c>
    </row>
    <row r="101" spans="1:7" x14ac:dyDescent="0.55000000000000004">
      <c r="A101" s="40" t="s">
        <v>97</v>
      </c>
      <c r="B101" s="41" t="s">
        <v>98</v>
      </c>
      <c r="C101" s="24">
        <f>SUM(C102:C109)</f>
        <v>119956928.51000001</v>
      </c>
      <c r="D101" s="24">
        <f t="shared" ref="D101:G101" si="45">SUM(D102:D109)</f>
        <v>8732083.4100000001</v>
      </c>
      <c r="E101" s="24">
        <f t="shared" si="45"/>
        <v>7629629.4100000011</v>
      </c>
      <c r="F101" s="24">
        <f t="shared" si="45"/>
        <v>16361712.82</v>
      </c>
      <c r="G101" s="24">
        <f t="shared" si="45"/>
        <v>103595215.69000001</v>
      </c>
    </row>
    <row r="102" spans="1:7" x14ac:dyDescent="0.55000000000000004">
      <c r="A102" s="43" t="s">
        <v>99</v>
      </c>
      <c r="B102" s="38" t="s">
        <v>263</v>
      </c>
      <c r="C102" s="20">
        <f>3603976.97+27987951.58+6312942.23+2433355.84</f>
        <v>40338226.620000005</v>
      </c>
      <c r="D102" s="20">
        <f>+Enero!F102</f>
        <v>2307828.59</v>
      </c>
      <c r="E102" s="20">
        <v>2281538.48</v>
      </c>
      <c r="F102" s="20">
        <f t="shared" ref="F102:F104" si="46">+E102+D102</f>
        <v>4589367.07</v>
      </c>
      <c r="G102" s="36">
        <f t="shared" ref="G102:G104" si="47">+C102-F102</f>
        <v>35748859.550000004</v>
      </c>
    </row>
    <row r="103" spans="1:7" x14ac:dyDescent="0.55000000000000004">
      <c r="A103" s="43" t="s">
        <v>100</v>
      </c>
      <c r="B103" s="38" t="s">
        <v>229</v>
      </c>
      <c r="C103" s="20">
        <v>56416520.380000003</v>
      </c>
      <c r="D103" s="20">
        <f>+Enero!F103</f>
        <v>5003632.5999999996</v>
      </c>
      <c r="E103" s="20">
        <v>3928247</v>
      </c>
      <c r="F103" s="20">
        <f t="shared" si="46"/>
        <v>8931879.5999999996</v>
      </c>
      <c r="G103" s="36">
        <f t="shared" si="47"/>
        <v>47484640.780000001</v>
      </c>
    </row>
    <row r="104" spans="1:7" x14ac:dyDescent="0.55000000000000004">
      <c r="A104" s="43" t="s">
        <v>101</v>
      </c>
      <c r="B104" s="38" t="s">
        <v>264</v>
      </c>
      <c r="D104" s="20">
        <f>+Enero!F104</f>
        <v>0</v>
      </c>
      <c r="F104" s="20">
        <f t="shared" si="46"/>
        <v>0</v>
      </c>
      <c r="G104" s="36">
        <f t="shared" si="47"/>
        <v>0</v>
      </c>
    </row>
    <row r="105" spans="1:7" x14ac:dyDescent="0.55000000000000004">
      <c r="A105" s="43" t="s">
        <v>102</v>
      </c>
      <c r="B105" s="38" t="s">
        <v>284</v>
      </c>
      <c r="C105" s="20">
        <v>21941843.969999999</v>
      </c>
      <c r="D105" s="20">
        <f>+Enero!F105</f>
        <v>1344176.15</v>
      </c>
      <c r="E105" s="20">
        <v>1343439.48</v>
      </c>
      <c r="F105" s="20">
        <f t="shared" ref="F105:F106" si="48">+E105+D105</f>
        <v>2687615.63</v>
      </c>
      <c r="G105" s="36">
        <f t="shared" ref="G105:G106" si="49">+C105-F105</f>
        <v>19254228.34</v>
      </c>
    </row>
    <row r="106" spans="1:7" x14ac:dyDescent="0.55000000000000004">
      <c r="A106" s="43" t="s">
        <v>103</v>
      </c>
      <c r="B106" s="38" t="s">
        <v>265</v>
      </c>
      <c r="C106" s="20">
        <v>1260337.54</v>
      </c>
      <c r="D106" s="20">
        <f>+Enero!F106</f>
        <v>76446.070000000007</v>
      </c>
      <c r="E106" s="20">
        <v>76404.45</v>
      </c>
      <c r="F106" s="20">
        <f t="shared" si="48"/>
        <v>152850.52000000002</v>
      </c>
      <c r="G106" s="36">
        <f t="shared" si="49"/>
        <v>1107487.02</v>
      </c>
    </row>
    <row r="107" spans="1:7" x14ac:dyDescent="0.55000000000000004">
      <c r="A107" s="43"/>
      <c r="D107" s="20">
        <f>+Enero!F107</f>
        <v>0</v>
      </c>
      <c r="G107" s="36"/>
    </row>
    <row r="108" spans="1:7" x14ac:dyDescent="0.55000000000000004">
      <c r="A108" s="43"/>
      <c r="B108" s="38"/>
      <c r="G108" s="36"/>
    </row>
    <row r="109" spans="1:7" x14ac:dyDescent="0.55000000000000004">
      <c r="A109" s="43"/>
    </row>
    <row r="110" spans="1:7" x14ac:dyDescent="0.55000000000000004">
      <c r="A110" s="38"/>
      <c r="B110" s="38"/>
    </row>
    <row r="111" spans="1:7" x14ac:dyDescent="0.55000000000000004">
      <c r="A111" s="40" t="s">
        <v>104</v>
      </c>
      <c r="B111" s="41" t="s">
        <v>105</v>
      </c>
      <c r="C111" s="24">
        <f>SUM(C112:C137)</f>
        <v>14279899.969999999</v>
      </c>
      <c r="D111" s="24">
        <f>SUM(D112:D141)</f>
        <v>933051.14761904744</v>
      </c>
      <c r="E111" s="24">
        <f t="shared" ref="E111:G111" si="50">SUM(E112:E136)</f>
        <v>1150292.729047619</v>
      </c>
      <c r="F111" s="24">
        <f t="shared" si="50"/>
        <v>2083343.8766666667</v>
      </c>
      <c r="G111" s="24">
        <f t="shared" si="50"/>
        <v>12196556.093333332</v>
      </c>
    </row>
    <row r="112" spans="1:7" x14ac:dyDescent="0.55000000000000004">
      <c r="A112" s="43" t="s">
        <v>106</v>
      </c>
      <c r="B112" s="38" t="s">
        <v>39</v>
      </c>
      <c r="C112" s="7"/>
      <c r="D112" s="20">
        <f>+Enero!F112</f>
        <v>0</v>
      </c>
      <c r="F112" s="20">
        <f t="shared" ref="F112:F113" si="51">+E112+D112</f>
        <v>0</v>
      </c>
      <c r="G112" s="36">
        <f t="shared" ref="G112:G113" si="52">+C112-F112</f>
        <v>0</v>
      </c>
    </row>
    <row r="113" spans="1:9" x14ac:dyDescent="0.55000000000000004">
      <c r="A113" s="43" t="s">
        <v>107</v>
      </c>
      <c r="B113" s="38" t="s">
        <v>108</v>
      </c>
      <c r="C113" s="20">
        <v>58050</v>
      </c>
      <c r="D113" s="20">
        <f>+Enero!F113</f>
        <v>1877.77</v>
      </c>
      <c r="F113" s="20">
        <f t="shared" si="51"/>
        <v>1877.77</v>
      </c>
      <c r="G113" s="36">
        <f t="shared" si="52"/>
        <v>56172.23</v>
      </c>
    </row>
    <row r="114" spans="1:9" x14ac:dyDescent="0.55000000000000004">
      <c r="A114" s="43" t="s">
        <v>109</v>
      </c>
      <c r="B114" s="38" t="s">
        <v>110</v>
      </c>
      <c r="C114" s="20">
        <v>2953946.58</v>
      </c>
      <c r="D114" s="20">
        <f>+Enero!F114</f>
        <v>194154.02</v>
      </c>
      <c r="E114" s="20">
        <v>146649.29999999999</v>
      </c>
      <c r="F114" s="20">
        <f t="shared" ref="F114:F136" si="53">+E114+D114</f>
        <v>340803.31999999995</v>
      </c>
      <c r="G114" s="36">
        <f t="shared" ref="G114:G136" si="54">+C114-F114</f>
        <v>2613143.2600000002</v>
      </c>
    </row>
    <row r="115" spans="1:9" x14ac:dyDescent="0.55000000000000004">
      <c r="A115" s="43" t="s">
        <v>111</v>
      </c>
      <c r="B115" s="38" t="s">
        <v>112</v>
      </c>
      <c r="C115" s="20">
        <v>132170.16</v>
      </c>
      <c r="D115" s="20">
        <f>+Enero!F115</f>
        <v>39440</v>
      </c>
      <c r="E115" s="20">
        <v>19080</v>
      </c>
      <c r="F115" s="20">
        <f t="shared" si="53"/>
        <v>58520</v>
      </c>
      <c r="G115" s="36">
        <f t="shared" si="54"/>
        <v>73650.16</v>
      </c>
      <c r="H115" s="5"/>
      <c r="I115" s="11"/>
    </row>
    <row r="116" spans="1:9" x14ac:dyDescent="0.55000000000000004">
      <c r="A116" s="43" t="s">
        <v>113</v>
      </c>
      <c r="B116" s="38" t="s">
        <v>114</v>
      </c>
      <c r="C116" s="20">
        <v>80000</v>
      </c>
      <c r="D116" s="20">
        <f>+Enero!F116</f>
        <v>11030</v>
      </c>
      <c r="E116" s="20">
        <v>8200</v>
      </c>
      <c r="F116" s="20">
        <f t="shared" si="53"/>
        <v>19230</v>
      </c>
      <c r="G116" s="36">
        <f t="shared" si="54"/>
        <v>60770</v>
      </c>
    </row>
    <row r="117" spans="1:9" x14ac:dyDescent="0.55000000000000004">
      <c r="A117" s="43" t="s">
        <v>115</v>
      </c>
      <c r="B117" s="38" t="s">
        <v>116</v>
      </c>
      <c r="C117" s="20">
        <v>687897.63</v>
      </c>
      <c r="D117" s="20">
        <f>+Enero!F117</f>
        <v>179243.07</v>
      </c>
      <c r="E117" s="20">
        <v>109339.3</v>
      </c>
      <c r="F117" s="20">
        <f t="shared" si="53"/>
        <v>288582.37</v>
      </c>
      <c r="G117" s="36">
        <f t="shared" si="54"/>
        <v>399315.26</v>
      </c>
    </row>
    <row r="118" spans="1:9" x14ac:dyDescent="0.55000000000000004">
      <c r="A118" s="43" t="s">
        <v>117</v>
      </c>
      <c r="B118" s="38" t="s">
        <v>118</v>
      </c>
      <c r="C118" s="20">
        <v>1101012.47</v>
      </c>
      <c r="D118" s="20">
        <f>+Enero!F118</f>
        <v>138378.84</v>
      </c>
      <c r="E118" s="20">
        <v>429854.43</v>
      </c>
      <c r="F118" s="20">
        <f t="shared" si="53"/>
        <v>568233.27</v>
      </c>
      <c r="G118" s="36">
        <f t="shared" si="54"/>
        <v>532779.19999999995</v>
      </c>
    </row>
    <row r="119" spans="1:9" x14ac:dyDescent="0.55000000000000004">
      <c r="A119" s="43" t="s">
        <v>119</v>
      </c>
      <c r="B119" s="38" t="s">
        <v>228</v>
      </c>
      <c r="C119" s="20">
        <v>432726.37</v>
      </c>
      <c r="D119" s="20">
        <f>+Enero!F119</f>
        <v>9370.24</v>
      </c>
      <c r="F119" s="20">
        <f t="shared" si="53"/>
        <v>9370.24</v>
      </c>
      <c r="G119" s="36">
        <f t="shared" si="54"/>
        <v>423356.13</v>
      </c>
    </row>
    <row r="120" spans="1:9" x14ac:dyDescent="0.55000000000000004">
      <c r="A120" s="43" t="s">
        <v>120</v>
      </c>
      <c r="B120" s="38" t="s">
        <v>121</v>
      </c>
      <c r="C120" s="20">
        <v>150000</v>
      </c>
      <c r="D120" s="20">
        <f>+Enero!F120</f>
        <v>0</v>
      </c>
      <c r="E120" s="20">
        <v>11290.82</v>
      </c>
      <c r="F120" s="20">
        <f t="shared" si="53"/>
        <v>11290.82</v>
      </c>
      <c r="G120" s="36">
        <f t="shared" si="54"/>
        <v>138709.18</v>
      </c>
    </row>
    <row r="121" spans="1:9" x14ac:dyDescent="0.55000000000000004">
      <c r="A121" s="43" t="s">
        <v>122</v>
      </c>
      <c r="B121" s="38" t="s">
        <v>123</v>
      </c>
      <c r="C121" s="20">
        <v>1571312.61</v>
      </c>
      <c r="D121" s="20">
        <f>+Enero!F121</f>
        <v>0</v>
      </c>
      <c r="E121" s="20">
        <v>58176.5</v>
      </c>
      <c r="F121" s="20">
        <f t="shared" si="53"/>
        <v>58176.5</v>
      </c>
      <c r="G121" s="36">
        <f t="shared" si="54"/>
        <v>1513136.11</v>
      </c>
    </row>
    <row r="122" spans="1:9" x14ac:dyDescent="0.55000000000000004">
      <c r="A122" s="43" t="s">
        <v>124</v>
      </c>
      <c r="B122" s="44" t="s">
        <v>125</v>
      </c>
      <c r="C122" s="7">
        <v>150000</v>
      </c>
      <c r="D122" s="20">
        <f>+Enero!F122</f>
        <v>10300</v>
      </c>
      <c r="E122" s="20">
        <v>4000</v>
      </c>
      <c r="F122" s="20">
        <f t="shared" si="53"/>
        <v>14300</v>
      </c>
      <c r="G122" s="36">
        <f t="shared" si="54"/>
        <v>135700</v>
      </c>
    </row>
    <row r="123" spans="1:9" x14ac:dyDescent="0.55000000000000004">
      <c r="A123" s="43" t="s">
        <v>126</v>
      </c>
      <c r="B123" s="38" t="s">
        <v>127</v>
      </c>
      <c r="C123" s="20">
        <v>547456.54</v>
      </c>
      <c r="D123" s="20">
        <f>+Enero!F123</f>
        <v>15491.1</v>
      </c>
      <c r="E123" s="20">
        <v>34483.660000000003</v>
      </c>
      <c r="F123" s="20">
        <f t="shared" si="53"/>
        <v>49974.76</v>
      </c>
      <c r="G123" s="36">
        <f t="shared" si="54"/>
        <v>497481.78</v>
      </c>
    </row>
    <row r="124" spans="1:9" x14ac:dyDescent="0.55000000000000004">
      <c r="A124" s="43" t="s">
        <v>128</v>
      </c>
      <c r="B124" s="38" t="s">
        <v>129</v>
      </c>
      <c r="C124" s="20">
        <v>387000</v>
      </c>
      <c r="D124" s="20">
        <f>+Enero!F124</f>
        <v>23937.047619047618</v>
      </c>
      <c r="E124" s="20">
        <f>5321.95/0.21</f>
        <v>25342.619047619046</v>
      </c>
      <c r="F124" s="20">
        <f t="shared" si="53"/>
        <v>49279.666666666664</v>
      </c>
      <c r="G124" s="36">
        <f t="shared" si="54"/>
        <v>337720.33333333331</v>
      </c>
    </row>
    <row r="125" spans="1:9" x14ac:dyDescent="0.55000000000000004">
      <c r="A125" s="43" t="s">
        <v>130</v>
      </c>
      <c r="B125" s="38" t="s">
        <v>131</v>
      </c>
      <c r="C125" s="20">
        <v>541800</v>
      </c>
      <c r="D125" s="20">
        <f>+Enero!F125</f>
        <v>35005</v>
      </c>
      <c r="E125" s="20">
        <v>35005</v>
      </c>
      <c r="F125" s="20">
        <f t="shared" si="53"/>
        <v>70010</v>
      </c>
      <c r="G125" s="36">
        <f t="shared" si="54"/>
        <v>471790</v>
      </c>
    </row>
    <row r="126" spans="1:9" x14ac:dyDescent="0.55000000000000004">
      <c r="A126" s="43" t="s">
        <v>132</v>
      </c>
      <c r="B126" s="38" t="s">
        <v>133</v>
      </c>
      <c r="C126" s="20">
        <v>650000</v>
      </c>
      <c r="D126" s="20">
        <f>+Enero!F126</f>
        <v>0</v>
      </c>
      <c r="F126" s="20">
        <f t="shared" si="53"/>
        <v>0</v>
      </c>
      <c r="G126" s="36">
        <f t="shared" si="54"/>
        <v>650000</v>
      </c>
    </row>
    <row r="127" spans="1:9" x14ac:dyDescent="0.55000000000000004">
      <c r="A127" s="43" t="s">
        <v>134</v>
      </c>
      <c r="B127" s="38" t="s">
        <v>135</v>
      </c>
      <c r="C127" s="20">
        <v>50000</v>
      </c>
      <c r="D127" s="20">
        <f>+Enero!F127</f>
        <v>0</v>
      </c>
      <c r="F127" s="20">
        <f t="shared" si="53"/>
        <v>0</v>
      </c>
      <c r="G127" s="36">
        <f t="shared" si="54"/>
        <v>50000</v>
      </c>
    </row>
    <row r="128" spans="1:9" x14ac:dyDescent="0.55000000000000004">
      <c r="A128" s="43" t="s">
        <v>136</v>
      </c>
      <c r="B128" s="38" t="s">
        <v>137</v>
      </c>
      <c r="C128" s="20">
        <v>201240</v>
      </c>
      <c r="D128" s="20">
        <f>+Enero!F128</f>
        <v>0</v>
      </c>
      <c r="E128" s="20">
        <v>2535</v>
      </c>
      <c r="F128" s="20">
        <f t="shared" si="53"/>
        <v>2535</v>
      </c>
      <c r="G128" s="36">
        <f t="shared" si="54"/>
        <v>198705</v>
      </c>
    </row>
    <row r="129" spans="1:7" x14ac:dyDescent="0.55000000000000004">
      <c r="A129" s="43" t="s">
        <v>138</v>
      </c>
      <c r="B129" s="38" t="s">
        <v>139</v>
      </c>
      <c r="C129" s="20">
        <v>464400</v>
      </c>
      <c r="D129" s="20">
        <f>+Enero!F129</f>
        <v>17676.080000000002</v>
      </c>
      <c r="E129" s="20">
        <v>33295.599999999999</v>
      </c>
      <c r="F129" s="20">
        <f t="shared" si="53"/>
        <v>50971.68</v>
      </c>
      <c r="G129" s="36">
        <f t="shared" si="54"/>
        <v>413428.32</v>
      </c>
    </row>
    <row r="130" spans="1:7" x14ac:dyDescent="0.55000000000000004">
      <c r="A130" s="43" t="s">
        <v>140</v>
      </c>
      <c r="B130" s="38" t="s">
        <v>141</v>
      </c>
      <c r="C130" s="20">
        <v>2823600</v>
      </c>
      <c r="D130" s="20">
        <f>+Enero!F130</f>
        <v>193000</v>
      </c>
      <c r="E130" s="20">
        <v>193000</v>
      </c>
      <c r="F130" s="20">
        <f t="shared" si="53"/>
        <v>386000</v>
      </c>
      <c r="G130" s="36">
        <f t="shared" si="54"/>
        <v>2437600</v>
      </c>
    </row>
    <row r="131" spans="1:7" x14ac:dyDescent="0.55000000000000004">
      <c r="A131" s="43" t="s">
        <v>142</v>
      </c>
      <c r="B131" s="38" t="s">
        <v>143</v>
      </c>
      <c r="C131" s="20">
        <v>300000</v>
      </c>
      <c r="D131" s="20">
        <f>+Enero!F131</f>
        <v>22666.98</v>
      </c>
      <c r="E131" s="20">
        <v>30040.5</v>
      </c>
      <c r="F131" s="20">
        <f t="shared" si="53"/>
        <v>52707.479999999996</v>
      </c>
      <c r="G131" s="36">
        <f t="shared" si="54"/>
        <v>247292.52000000002</v>
      </c>
    </row>
    <row r="132" spans="1:7" x14ac:dyDescent="0.55000000000000004">
      <c r="A132" s="43" t="s">
        <v>144</v>
      </c>
      <c r="B132" s="38" t="s">
        <v>285</v>
      </c>
      <c r="C132" s="20">
        <f>100000+322487.61</f>
        <v>422487.61</v>
      </c>
      <c r="D132" s="20">
        <f>+Enero!F132</f>
        <v>0</v>
      </c>
      <c r="E132" s="20">
        <v>10000</v>
      </c>
      <c r="F132" s="20">
        <f t="shared" si="53"/>
        <v>10000</v>
      </c>
      <c r="G132" s="36">
        <f t="shared" si="54"/>
        <v>412487.61</v>
      </c>
    </row>
    <row r="133" spans="1:7" x14ac:dyDescent="0.55000000000000004">
      <c r="A133" s="43" t="s">
        <v>145</v>
      </c>
      <c r="B133" s="44" t="s">
        <v>286</v>
      </c>
      <c r="C133" s="20">
        <v>124800</v>
      </c>
      <c r="D133" s="20">
        <f>+Enero!F133</f>
        <v>33481</v>
      </c>
      <c r="F133" s="20">
        <f t="shared" si="53"/>
        <v>33481</v>
      </c>
      <c r="G133" s="36">
        <f t="shared" si="54"/>
        <v>91319</v>
      </c>
    </row>
    <row r="134" spans="1:7" x14ac:dyDescent="0.55000000000000004">
      <c r="A134" s="43" t="s">
        <v>146</v>
      </c>
      <c r="B134" s="44" t="s">
        <v>149</v>
      </c>
      <c r="C134" s="20">
        <v>200000</v>
      </c>
      <c r="D134" s="20">
        <f>+Enero!F134</f>
        <v>8000</v>
      </c>
      <c r="F134" s="20">
        <f t="shared" si="53"/>
        <v>8000</v>
      </c>
      <c r="G134" s="36">
        <f t="shared" si="54"/>
        <v>192000</v>
      </c>
    </row>
    <row r="135" spans="1:7" x14ac:dyDescent="0.55000000000000004">
      <c r="A135" s="43" t="s">
        <v>147</v>
      </c>
      <c r="B135" s="44" t="s">
        <v>287</v>
      </c>
      <c r="C135" s="20">
        <v>250000</v>
      </c>
      <c r="D135" s="20">
        <f>+Enero!F136</f>
        <v>0</v>
      </c>
      <c r="F135" s="20">
        <f t="shared" si="53"/>
        <v>0</v>
      </c>
      <c r="G135" s="36">
        <f t="shared" si="54"/>
        <v>250000</v>
      </c>
    </row>
    <row r="136" spans="1:7" x14ac:dyDescent="0.55000000000000004">
      <c r="A136" s="43" t="s">
        <v>148</v>
      </c>
      <c r="B136" s="32" t="s">
        <v>274</v>
      </c>
      <c r="D136" s="20">
        <f>+Enero!F137</f>
        <v>0</v>
      </c>
      <c r="F136" s="20">
        <f t="shared" si="53"/>
        <v>0</v>
      </c>
      <c r="G136" s="36">
        <f t="shared" si="54"/>
        <v>0</v>
      </c>
    </row>
    <row r="137" spans="1:7" x14ac:dyDescent="0.55000000000000004">
      <c r="A137" s="43" t="s">
        <v>278</v>
      </c>
      <c r="B137" s="44" t="s">
        <v>279</v>
      </c>
      <c r="C137" s="5"/>
    </row>
    <row r="138" spans="1:7" x14ac:dyDescent="0.55000000000000004">
      <c r="A138" s="50"/>
      <c r="B138" s="51"/>
    </row>
    <row r="139" spans="1:7" x14ac:dyDescent="0.55000000000000004">
      <c r="A139" s="38"/>
      <c r="B139" s="52"/>
    </row>
    <row r="140" spans="1:7" x14ac:dyDescent="0.55000000000000004">
      <c r="A140" s="38"/>
      <c r="B140" s="38"/>
    </row>
    <row r="141" spans="1:7" x14ac:dyDescent="0.55000000000000004">
      <c r="A141" s="38"/>
      <c r="B141" s="38"/>
    </row>
    <row r="142" spans="1:7" x14ac:dyDescent="0.55000000000000004">
      <c r="A142" s="38"/>
      <c r="B142" s="38"/>
    </row>
    <row r="143" spans="1:7" x14ac:dyDescent="0.55000000000000004">
      <c r="A143" s="40" t="s">
        <v>150</v>
      </c>
      <c r="B143" s="41" t="s">
        <v>151</v>
      </c>
      <c r="C143" s="28">
        <f>+C144</f>
        <v>18310294.780000001</v>
      </c>
      <c r="D143" s="28">
        <f>+D144</f>
        <v>266651.83999999997</v>
      </c>
      <c r="E143" s="28">
        <f t="shared" ref="E143:G143" si="55">+E144</f>
        <v>350691.15</v>
      </c>
      <c r="F143" s="28">
        <f t="shared" si="55"/>
        <v>674342.99</v>
      </c>
      <c r="G143" s="28">
        <f t="shared" si="55"/>
        <v>17635951.789999999</v>
      </c>
    </row>
    <row r="144" spans="1:7" x14ac:dyDescent="0.55000000000000004">
      <c r="A144" s="40" t="s">
        <v>152</v>
      </c>
      <c r="B144" s="41" t="s">
        <v>153</v>
      </c>
      <c r="C144" s="28">
        <f>SUM(C145:C160)</f>
        <v>18310294.780000001</v>
      </c>
      <c r="D144" s="28">
        <f>SUM(D152:D166)</f>
        <v>266651.83999999997</v>
      </c>
      <c r="E144" s="28">
        <f t="shared" ref="E144:G144" si="56">SUM(E145:E159)</f>
        <v>350691.15</v>
      </c>
      <c r="F144" s="28">
        <f t="shared" si="56"/>
        <v>674342.99</v>
      </c>
      <c r="G144" s="28">
        <f t="shared" si="56"/>
        <v>17635951.789999999</v>
      </c>
    </row>
    <row r="145" spans="1:8" x14ac:dyDescent="0.55000000000000004">
      <c r="A145" s="43" t="s">
        <v>154</v>
      </c>
      <c r="B145" s="44" t="s">
        <v>155</v>
      </c>
      <c r="C145" s="20">
        <v>366000</v>
      </c>
      <c r="D145" s="20">
        <f>+Enero!F145</f>
        <v>57000</v>
      </c>
      <c r="E145" s="7"/>
      <c r="F145" s="20">
        <f t="shared" ref="F145:F160" si="57">+E145+D145</f>
        <v>57000</v>
      </c>
      <c r="G145" s="36">
        <f t="shared" ref="G145:G160" si="58">+C145-F145</f>
        <v>309000</v>
      </c>
    </row>
    <row r="146" spans="1:8" x14ac:dyDescent="0.55000000000000004">
      <c r="A146" s="43" t="s">
        <v>156</v>
      </c>
      <c r="B146" s="38" t="s">
        <v>157</v>
      </c>
      <c r="C146" s="20">
        <v>380903.78</v>
      </c>
      <c r="D146" s="20">
        <f>+Enero!F146</f>
        <v>0</v>
      </c>
      <c r="E146" s="7">
        <v>22796.15</v>
      </c>
      <c r="F146" s="20">
        <f t="shared" si="57"/>
        <v>22796.15</v>
      </c>
      <c r="G146" s="36">
        <f t="shared" si="58"/>
        <v>358107.63</v>
      </c>
      <c r="H146" s="11"/>
    </row>
    <row r="147" spans="1:8" x14ac:dyDescent="0.55000000000000004">
      <c r="A147" s="43" t="s">
        <v>158</v>
      </c>
      <c r="B147" s="38" t="s">
        <v>159</v>
      </c>
      <c r="C147" s="20">
        <v>250776</v>
      </c>
      <c r="D147" s="20">
        <f>+Enero!F147</f>
        <v>0</v>
      </c>
      <c r="E147" s="7"/>
      <c r="F147" s="20">
        <f t="shared" si="57"/>
        <v>0</v>
      </c>
      <c r="G147" s="36">
        <f t="shared" si="58"/>
        <v>250776</v>
      </c>
    </row>
    <row r="148" spans="1:8" x14ac:dyDescent="0.55000000000000004">
      <c r="A148" s="43" t="s">
        <v>160</v>
      </c>
      <c r="B148" s="44" t="s">
        <v>161</v>
      </c>
      <c r="C148" s="20">
        <v>26000</v>
      </c>
      <c r="D148" s="20">
        <f>+Enero!F148</f>
        <v>0</v>
      </c>
      <c r="E148" s="7"/>
      <c r="F148" s="20">
        <f t="shared" si="57"/>
        <v>0</v>
      </c>
      <c r="G148" s="36">
        <f t="shared" si="58"/>
        <v>26000</v>
      </c>
    </row>
    <row r="149" spans="1:8" x14ac:dyDescent="0.55000000000000004">
      <c r="A149" s="43" t="s">
        <v>0</v>
      </c>
      <c r="B149" s="44" t="s">
        <v>234</v>
      </c>
      <c r="C149" s="20">
        <v>9840000</v>
      </c>
      <c r="D149" s="20">
        <f>+Enero!F149</f>
        <v>0</v>
      </c>
      <c r="E149" s="7"/>
      <c r="F149" s="20">
        <f t="shared" si="57"/>
        <v>0</v>
      </c>
      <c r="G149" s="36">
        <f t="shared" si="58"/>
        <v>9840000</v>
      </c>
    </row>
    <row r="150" spans="1:8" x14ac:dyDescent="0.55000000000000004">
      <c r="A150" s="43" t="s">
        <v>162</v>
      </c>
      <c r="B150" s="44" t="s">
        <v>74</v>
      </c>
      <c r="C150" s="20">
        <v>630000</v>
      </c>
      <c r="D150" s="20">
        <f>+Enero!F150</f>
        <v>0</v>
      </c>
      <c r="E150" s="7"/>
      <c r="F150" s="20">
        <f t="shared" si="57"/>
        <v>0</v>
      </c>
      <c r="G150" s="36">
        <f t="shared" si="58"/>
        <v>630000</v>
      </c>
    </row>
    <row r="151" spans="1:8" x14ac:dyDescent="0.55000000000000004">
      <c r="A151" s="43" t="s">
        <v>163</v>
      </c>
      <c r="B151" s="38" t="s">
        <v>164</v>
      </c>
      <c r="C151" s="20">
        <v>2160000</v>
      </c>
      <c r="D151" s="20">
        <f>+Enero!F151</f>
        <v>0</v>
      </c>
      <c r="E151" s="7">
        <v>82895</v>
      </c>
      <c r="F151" s="20">
        <f t="shared" si="57"/>
        <v>82895</v>
      </c>
      <c r="G151" s="36">
        <f t="shared" si="58"/>
        <v>2077105</v>
      </c>
    </row>
    <row r="152" spans="1:8" x14ac:dyDescent="0.55000000000000004">
      <c r="A152" s="43" t="s">
        <v>165</v>
      </c>
      <c r="B152" s="38" t="s">
        <v>166</v>
      </c>
      <c r="C152" s="7">
        <v>3250800</v>
      </c>
      <c r="D152" s="20">
        <f>+Enero!F152</f>
        <v>210000</v>
      </c>
      <c r="E152" s="7">
        <v>210000</v>
      </c>
      <c r="F152" s="20">
        <f t="shared" si="57"/>
        <v>420000</v>
      </c>
      <c r="G152" s="36">
        <f t="shared" si="58"/>
        <v>2830800</v>
      </c>
    </row>
    <row r="153" spans="1:8" x14ac:dyDescent="0.55000000000000004">
      <c r="A153" s="43" t="s">
        <v>167</v>
      </c>
      <c r="B153" s="38" t="s">
        <v>168</v>
      </c>
      <c r="C153" s="7">
        <v>150000</v>
      </c>
      <c r="D153" s="20">
        <f>+Enero!F153</f>
        <v>0</v>
      </c>
      <c r="E153" s="7"/>
      <c r="F153" s="20">
        <f t="shared" si="57"/>
        <v>0</v>
      </c>
      <c r="G153" s="36">
        <f t="shared" si="58"/>
        <v>150000</v>
      </c>
    </row>
    <row r="154" spans="1:8" x14ac:dyDescent="0.55000000000000004">
      <c r="A154" s="43" t="s">
        <v>169</v>
      </c>
      <c r="B154" s="44" t="s">
        <v>170</v>
      </c>
      <c r="C154" s="7">
        <v>657900</v>
      </c>
      <c r="D154" s="20">
        <f>+Enero!F154</f>
        <v>51651.839999999997</v>
      </c>
      <c r="E154" s="7"/>
      <c r="F154" s="20">
        <f t="shared" si="57"/>
        <v>51651.839999999997</v>
      </c>
      <c r="G154" s="36">
        <f t="shared" si="58"/>
        <v>606248.16</v>
      </c>
    </row>
    <row r="155" spans="1:8" x14ac:dyDescent="0.55000000000000004">
      <c r="A155" s="43" t="s">
        <v>1</v>
      </c>
      <c r="B155" s="32" t="s">
        <v>69</v>
      </c>
      <c r="C155" s="7">
        <v>414735</v>
      </c>
      <c r="D155" s="20">
        <f>+Enero!F155</f>
        <v>0</v>
      </c>
      <c r="E155" s="7"/>
      <c r="F155" s="20">
        <f t="shared" si="57"/>
        <v>0</v>
      </c>
      <c r="G155" s="36">
        <f t="shared" si="58"/>
        <v>414735</v>
      </c>
    </row>
    <row r="156" spans="1:8" x14ac:dyDescent="0.55000000000000004">
      <c r="A156" s="43" t="s">
        <v>171</v>
      </c>
      <c r="B156" s="44" t="s">
        <v>266</v>
      </c>
      <c r="C156" s="7">
        <v>121260</v>
      </c>
      <c r="D156" s="20">
        <f>+Enero!F156</f>
        <v>0</v>
      </c>
      <c r="E156" s="7"/>
      <c r="F156" s="20">
        <f t="shared" si="57"/>
        <v>0</v>
      </c>
      <c r="G156" s="36">
        <f t="shared" si="58"/>
        <v>121260</v>
      </c>
    </row>
    <row r="157" spans="1:8" x14ac:dyDescent="0.55000000000000004">
      <c r="A157" s="43" t="s">
        <v>172</v>
      </c>
      <c r="B157" s="38" t="s">
        <v>174</v>
      </c>
      <c r="C157" s="7">
        <v>61920</v>
      </c>
      <c r="D157" s="20">
        <f>+Enero!F157</f>
        <v>5000</v>
      </c>
      <c r="E157" s="7"/>
      <c r="F157" s="20">
        <f t="shared" si="57"/>
        <v>5000</v>
      </c>
      <c r="G157" s="36">
        <f t="shared" si="58"/>
        <v>56920</v>
      </c>
    </row>
    <row r="158" spans="1:8" x14ac:dyDescent="0.55000000000000004">
      <c r="A158" s="43" t="s">
        <v>173</v>
      </c>
      <c r="B158" s="38" t="s">
        <v>175</v>
      </c>
      <c r="C158" s="7"/>
      <c r="D158" s="20">
        <f>+Enero!F158</f>
        <v>0</v>
      </c>
      <c r="E158" s="7"/>
      <c r="F158" s="20">
        <f t="shared" si="57"/>
        <v>0</v>
      </c>
      <c r="G158" s="36">
        <f t="shared" si="58"/>
        <v>0</v>
      </c>
    </row>
    <row r="159" spans="1:8" x14ac:dyDescent="0.55000000000000004">
      <c r="A159" s="43" t="s">
        <v>257</v>
      </c>
      <c r="B159" s="7" t="s">
        <v>256</v>
      </c>
      <c r="C159" s="7"/>
      <c r="D159" s="20">
        <f>+Enero!F159</f>
        <v>0</v>
      </c>
      <c r="E159" s="7">
        <v>35000</v>
      </c>
      <c r="F159" s="20">
        <f t="shared" si="57"/>
        <v>35000</v>
      </c>
      <c r="G159" s="36">
        <f t="shared" si="58"/>
        <v>-35000</v>
      </c>
    </row>
    <row r="160" spans="1:8" x14ac:dyDescent="0.55000000000000004">
      <c r="A160" s="43"/>
      <c r="B160" s="7"/>
      <c r="C160" s="7"/>
      <c r="D160" s="20">
        <f>+Enero!F160</f>
        <v>0</v>
      </c>
      <c r="E160" s="7"/>
      <c r="F160" s="20">
        <f t="shared" si="57"/>
        <v>0</v>
      </c>
      <c r="G160" s="36">
        <f t="shared" si="58"/>
        <v>0</v>
      </c>
    </row>
    <row r="161" spans="1:7" x14ac:dyDescent="0.55000000000000004">
      <c r="A161" s="43"/>
      <c r="B161" s="38"/>
    </row>
    <row r="162" spans="1:7" x14ac:dyDescent="0.55000000000000004">
      <c r="A162" s="43"/>
      <c r="B162" s="38"/>
    </row>
    <row r="163" spans="1:7" x14ac:dyDescent="0.55000000000000004">
      <c r="A163" s="43"/>
      <c r="B163" s="38"/>
      <c r="C163" s="29"/>
      <c r="D163" s="29"/>
      <c r="E163" s="29"/>
      <c r="F163" s="29"/>
      <c r="G163" s="38"/>
    </row>
    <row r="164" spans="1:7" x14ac:dyDescent="0.55000000000000004">
      <c r="A164" s="43"/>
      <c r="B164" s="38"/>
      <c r="C164" s="30"/>
      <c r="D164" s="30"/>
      <c r="E164" s="30"/>
      <c r="F164" s="30"/>
      <c r="G164" s="39"/>
    </row>
    <row r="165" spans="1:7" x14ac:dyDescent="0.55000000000000004">
      <c r="A165" s="40" t="s">
        <v>176</v>
      </c>
      <c r="B165" s="41" t="s">
        <v>177</v>
      </c>
      <c r="C165" s="28">
        <f>+C166+C178</f>
        <v>29283608.960000001</v>
      </c>
      <c r="D165" s="23">
        <f t="shared" ref="D165:G165" si="59">+D166+D178</f>
        <v>0</v>
      </c>
      <c r="E165" s="20">
        <f t="shared" si="59"/>
        <v>0</v>
      </c>
      <c r="F165" s="20">
        <f t="shared" si="59"/>
        <v>4300</v>
      </c>
      <c r="G165" s="20">
        <f t="shared" si="59"/>
        <v>29279308.960000001</v>
      </c>
    </row>
    <row r="166" spans="1:7" x14ac:dyDescent="0.55000000000000004">
      <c r="A166" s="40" t="s">
        <v>178</v>
      </c>
      <c r="B166" s="41" t="s">
        <v>179</v>
      </c>
      <c r="C166" s="30">
        <f>SUM(C167:C175)</f>
        <v>2885000</v>
      </c>
      <c r="D166" s="30"/>
      <c r="E166" s="28">
        <f>SUM(E167:E168)</f>
        <v>0</v>
      </c>
      <c r="F166" s="28">
        <f t="shared" ref="F166:G166" si="60">SUM(F167:F176)</f>
        <v>4300</v>
      </c>
      <c r="G166" s="28">
        <f t="shared" si="60"/>
        <v>2880700</v>
      </c>
    </row>
    <row r="167" spans="1:7" x14ac:dyDescent="0.55000000000000004">
      <c r="A167" s="43" t="s">
        <v>180</v>
      </c>
      <c r="B167" s="38" t="s">
        <v>181</v>
      </c>
      <c r="C167" s="7"/>
      <c r="D167" s="20">
        <f>+Enero!F167</f>
        <v>0</v>
      </c>
      <c r="F167" s="20">
        <f t="shared" ref="F167:F175" si="61">+E167+D167</f>
        <v>0</v>
      </c>
      <c r="G167" s="36">
        <f t="shared" ref="G167:G175" si="62">+C167-F167</f>
        <v>0</v>
      </c>
    </row>
    <row r="168" spans="1:7" x14ac:dyDescent="0.55000000000000004">
      <c r="A168" s="43" t="s">
        <v>182</v>
      </c>
      <c r="B168" s="44" t="s">
        <v>183</v>
      </c>
      <c r="C168" s="7">
        <v>2700000</v>
      </c>
      <c r="D168" s="20">
        <f>+Enero!F168</f>
        <v>0</v>
      </c>
      <c r="F168" s="20">
        <f t="shared" si="61"/>
        <v>0</v>
      </c>
      <c r="G168" s="36">
        <f t="shared" si="62"/>
        <v>2700000</v>
      </c>
    </row>
    <row r="169" spans="1:7" x14ac:dyDescent="0.55000000000000004">
      <c r="A169" s="43" t="s">
        <v>184</v>
      </c>
      <c r="B169" s="44" t="s">
        <v>185</v>
      </c>
      <c r="C169" s="7"/>
      <c r="D169" s="20">
        <f>+Enero!F169</f>
        <v>0</v>
      </c>
      <c r="F169" s="20">
        <f t="shared" si="61"/>
        <v>0</v>
      </c>
      <c r="G169" s="36">
        <f t="shared" si="62"/>
        <v>0</v>
      </c>
    </row>
    <row r="170" spans="1:7" x14ac:dyDescent="0.55000000000000004">
      <c r="A170" s="43" t="s">
        <v>186</v>
      </c>
      <c r="B170" s="44" t="s">
        <v>187</v>
      </c>
      <c r="C170" s="7">
        <v>135000</v>
      </c>
      <c r="D170" s="20">
        <f>+Enero!F170</f>
        <v>4300</v>
      </c>
      <c r="F170" s="20">
        <f t="shared" si="61"/>
        <v>4300</v>
      </c>
      <c r="G170" s="36">
        <f t="shared" si="62"/>
        <v>130700</v>
      </c>
    </row>
    <row r="171" spans="1:7" x14ac:dyDescent="0.55000000000000004">
      <c r="A171" s="43" t="s">
        <v>188</v>
      </c>
      <c r="B171" s="44" t="s">
        <v>189</v>
      </c>
      <c r="C171" s="7">
        <v>50000</v>
      </c>
      <c r="D171" s="20">
        <f>+Enero!F171</f>
        <v>0</v>
      </c>
      <c r="F171" s="20">
        <f t="shared" si="61"/>
        <v>0</v>
      </c>
      <c r="G171" s="36">
        <f t="shared" si="62"/>
        <v>50000</v>
      </c>
    </row>
    <row r="172" spans="1:7" x14ac:dyDescent="0.55000000000000004">
      <c r="A172" s="43" t="s">
        <v>190</v>
      </c>
      <c r="B172" s="44" t="s">
        <v>191</v>
      </c>
      <c r="C172" s="7"/>
      <c r="D172" s="20">
        <f>+Enero!F172</f>
        <v>0</v>
      </c>
      <c r="F172" s="20">
        <f t="shared" si="61"/>
        <v>0</v>
      </c>
      <c r="G172" s="36">
        <f t="shared" si="62"/>
        <v>0</v>
      </c>
    </row>
    <row r="173" spans="1:7" x14ac:dyDescent="0.55000000000000004">
      <c r="A173" s="43" t="s">
        <v>192</v>
      </c>
      <c r="B173" s="44" t="s">
        <v>193</v>
      </c>
      <c r="C173" s="7"/>
      <c r="D173" s="20">
        <f>+Enero!F173</f>
        <v>0</v>
      </c>
      <c r="F173" s="20">
        <f t="shared" si="61"/>
        <v>0</v>
      </c>
      <c r="G173" s="36">
        <f t="shared" si="62"/>
        <v>0</v>
      </c>
    </row>
    <row r="174" spans="1:7" x14ac:dyDescent="0.55000000000000004">
      <c r="A174" s="43" t="s">
        <v>194</v>
      </c>
      <c r="B174" s="44" t="s">
        <v>195</v>
      </c>
      <c r="D174" s="20">
        <f>+Enero!F174</f>
        <v>0</v>
      </c>
      <c r="F174" s="20">
        <f t="shared" si="61"/>
        <v>0</v>
      </c>
      <c r="G174" s="36">
        <f t="shared" si="62"/>
        <v>0</v>
      </c>
    </row>
    <row r="175" spans="1:7" x14ac:dyDescent="0.55000000000000004">
      <c r="A175" s="43" t="s">
        <v>196</v>
      </c>
      <c r="B175" s="44" t="s">
        <v>197</v>
      </c>
      <c r="D175" s="20">
        <f>+Enero!F175</f>
        <v>0</v>
      </c>
      <c r="F175" s="20">
        <f t="shared" si="61"/>
        <v>0</v>
      </c>
      <c r="G175" s="36">
        <f t="shared" si="62"/>
        <v>0</v>
      </c>
    </row>
    <row r="176" spans="1:7" x14ac:dyDescent="0.55000000000000004">
      <c r="A176" s="43"/>
      <c r="B176" s="44"/>
    </row>
    <row r="177" spans="1:7" x14ac:dyDescent="0.55000000000000004">
      <c r="A177" s="43"/>
      <c r="B177" s="44"/>
      <c r="C177" s="30"/>
      <c r="D177" s="30"/>
      <c r="E177" s="30"/>
      <c r="F177" s="30"/>
      <c r="G177" s="39"/>
    </row>
    <row r="178" spans="1:7" x14ac:dyDescent="0.55000000000000004">
      <c r="A178" s="40" t="s">
        <v>198</v>
      </c>
      <c r="B178" s="53" t="s">
        <v>199</v>
      </c>
      <c r="C178" s="24">
        <f>+C179</f>
        <v>26398608.960000001</v>
      </c>
      <c r="D178" s="23">
        <f t="shared" ref="D178:G178" si="63">+D179</f>
        <v>0</v>
      </c>
      <c r="E178" s="23">
        <f t="shared" si="63"/>
        <v>0</v>
      </c>
      <c r="F178" s="23">
        <f t="shared" si="63"/>
        <v>0</v>
      </c>
      <c r="G178" s="23">
        <f t="shared" si="63"/>
        <v>26398608.960000001</v>
      </c>
    </row>
    <row r="179" spans="1:7" x14ac:dyDescent="0.55000000000000004">
      <c r="A179" s="40" t="s">
        <v>200</v>
      </c>
      <c r="B179" s="53" t="s">
        <v>201</v>
      </c>
      <c r="C179" s="62">
        <f>SUM(C180:C184)</f>
        <v>26398608.960000001</v>
      </c>
      <c r="D179" s="30">
        <f t="shared" ref="D179:G179" si="64">SUM(D180:D184)</f>
        <v>0</v>
      </c>
      <c r="E179" s="30">
        <f t="shared" si="64"/>
        <v>0</v>
      </c>
      <c r="F179" s="30">
        <f t="shared" si="64"/>
        <v>0</v>
      </c>
      <c r="G179" s="30">
        <f t="shared" si="64"/>
        <v>26398608.960000001</v>
      </c>
    </row>
    <row r="180" spans="1:7" x14ac:dyDescent="0.55000000000000004">
      <c r="A180" s="43" t="s">
        <v>202</v>
      </c>
      <c r="B180" s="44" t="s">
        <v>203</v>
      </c>
      <c r="C180" s="20">
        <v>800000</v>
      </c>
      <c r="D180" s="20">
        <f>+Enero!F180</f>
        <v>0</v>
      </c>
      <c r="F180" s="20">
        <f t="shared" ref="F180:F184" si="65">+E180+D180</f>
        <v>0</v>
      </c>
      <c r="G180" s="36">
        <f t="shared" ref="G180:G184" si="66">+C180-F180</f>
        <v>800000</v>
      </c>
    </row>
    <row r="181" spans="1:7" x14ac:dyDescent="0.55000000000000004">
      <c r="A181" s="43" t="s">
        <v>204</v>
      </c>
      <c r="B181" s="44" t="s">
        <v>238</v>
      </c>
      <c r="C181" s="20">
        <v>4700000</v>
      </c>
      <c r="D181" s="20">
        <f>+Enero!F181</f>
        <v>0</v>
      </c>
      <c r="F181" s="20">
        <f t="shared" si="65"/>
        <v>0</v>
      </c>
      <c r="G181" s="36">
        <f t="shared" si="66"/>
        <v>4700000</v>
      </c>
    </row>
    <row r="182" spans="1:7" x14ac:dyDescent="0.55000000000000004">
      <c r="A182" s="43" t="s">
        <v>205</v>
      </c>
      <c r="B182" s="32" t="s">
        <v>239</v>
      </c>
      <c r="C182" s="20">
        <v>6400000</v>
      </c>
      <c r="D182" s="20">
        <f>+Enero!F182</f>
        <v>0</v>
      </c>
      <c r="F182" s="20">
        <f t="shared" si="65"/>
        <v>0</v>
      </c>
      <c r="G182" s="36">
        <f t="shared" si="66"/>
        <v>6400000</v>
      </c>
    </row>
    <row r="183" spans="1:7" x14ac:dyDescent="0.55000000000000004">
      <c r="A183" s="43" t="s">
        <v>206</v>
      </c>
      <c r="B183" s="32" t="s">
        <v>240</v>
      </c>
      <c r="C183" s="20">
        <v>5900000</v>
      </c>
      <c r="D183" s="20">
        <f>+Enero!F183</f>
        <v>0</v>
      </c>
      <c r="F183" s="20">
        <f t="shared" si="65"/>
        <v>0</v>
      </c>
      <c r="G183" s="36">
        <f t="shared" si="66"/>
        <v>5900000</v>
      </c>
    </row>
    <row r="184" spans="1:7" x14ac:dyDescent="0.55000000000000004">
      <c r="A184" s="43" t="s">
        <v>207</v>
      </c>
      <c r="B184" s="44" t="s">
        <v>230</v>
      </c>
      <c r="C184" s="20">
        <v>8598608.9600000009</v>
      </c>
      <c r="D184" s="20">
        <f>+Enero!F184</f>
        <v>0</v>
      </c>
      <c r="F184" s="20">
        <f t="shared" si="65"/>
        <v>0</v>
      </c>
      <c r="G184" s="36">
        <f t="shared" si="66"/>
        <v>8598608.9600000009</v>
      </c>
    </row>
    <row r="185" spans="1:7" x14ac:dyDescent="0.55000000000000004">
      <c r="A185" s="43"/>
      <c r="B185" s="44"/>
    </row>
    <row r="186" spans="1:7" x14ac:dyDescent="0.55000000000000004">
      <c r="A186" s="43"/>
    </row>
    <row r="187" spans="1:7" x14ac:dyDescent="0.55000000000000004">
      <c r="A187" s="43"/>
      <c r="B187" s="38"/>
    </row>
    <row r="188" spans="1:7" x14ac:dyDescent="0.55000000000000004">
      <c r="A188" s="43"/>
      <c r="B188" s="38"/>
    </row>
    <row r="189" spans="1:7" x14ac:dyDescent="0.55000000000000004">
      <c r="A189" s="43"/>
      <c r="B189" s="38"/>
    </row>
    <row r="190" spans="1:7" x14ac:dyDescent="0.55000000000000004">
      <c r="A190" s="43"/>
      <c r="B190" s="38"/>
    </row>
    <row r="191" spans="1:7" x14ac:dyDescent="0.55000000000000004">
      <c r="A191" s="40" t="s">
        <v>208</v>
      </c>
      <c r="B191" s="41" t="s">
        <v>209</v>
      </c>
      <c r="C191" s="23">
        <f>+C192</f>
        <v>10536775.050000001</v>
      </c>
      <c r="D191" s="23">
        <f t="shared" ref="D191:G192" si="67">+D192</f>
        <v>7056111</v>
      </c>
      <c r="E191" s="23">
        <f t="shared" si="67"/>
        <v>3210894</v>
      </c>
      <c r="F191" s="23">
        <f t="shared" si="67"/>
        <v>10267005</v>
      </c>
      <c r="G191" s="23">
        <f t="shared" si="67"/>
        <v>269770.05000000075</v>
      </c>
    </row>
    <row r="192" spans="1:7" x14ac:dyDescent="0.55000000000000004">
      <c r="A192" s="40" t="s">
        <v>210</v>
      </c>
      <c r="B192" s="41" t="s">
        <v>211</v>
      </c>
      <c r="C192" s="23">
        <f>+C193</f>
        <v>10536775.050000001</v>
      </c>
      <c r="D192" s="23">
        <f t="shared" si="67"/>
        <v>7056111</v>
      </c>
      <c r="E192" s="23">
        <f t="shared" si="67"/>
        <v>3210894</v>
      </c>
      <c r="F192" s="23">
        <f t="shared" si="67"/>
        <v>10267005</v>
      </c>
      <c r="G192" s="23">
        <f t="shared" si="67"/>
        <v>269770.05000000075</v>
      </c>
    </row>
    <row r="193" spans="1:7" x14ac:dyDescent="0.55000000000000004">
      <c r="A193" s="43" t="s">
        <v>212</v>
      </c>
      <c r="B193" s="38" t="s">
        <v>213</v>
      </c>
      <c r="C193" s="20">
        <v>10536775.050000001</v>
      </c>
      <c r="D193" s="20">
        <f>+Enero!F193</f>
        <v>7056111</v>
      </c>
      <c r="E193" s="20">
        <v>3210894</v>
      </c>
      <c r="F193" s="20">
        <f>+D193+E193</f>
        <v>10267005</v>
      </c>
      <c r="G193" s="36">
        <f t="shared" ref="G193:G195" si="68">+C193-F193</f>
        <v>269770.05000000075</v>
      </c>
    </row>
    <row r="194" spans="1:7" x14ac:dyDescent="0.55000000000000004">
      <c r="A194" s="43" t="s">
        <v>214</v>
      </c>
      <c r="B194" s="38" t="s">
        <v>215</v>
      </c>
      <c r="D194" s="20">
        <f>+Enero!F194</f>
        <v>0</v>
      </c>
      <c r="G194" s="36">
        <f t="shared" si="68"/>
        <v>0</v>
      </c>
    </row>
    <row r="195" spans="1:7" x14ac:dyDescent="0.55000000000000004">
      <c r="A195" s="38"/>
      <c r="B195" s="38"/>
      <c r="G195" s="36">
        <f t="shared" si="68"/>
        <v>0</v>
      </c>
    </row>
    <row r="196" spans="1:7" x14ac:dyDescent="0.55000000000000004">
      <c r="A196" s="38"/>
      <c r="B196" s="38"/>
    </row>
    <row r="197" spans="1:7" x14ac:dyDescent="0.55000000000000004">
      <c r="A197" s="40" t="s">
        <v>216</v>
      </c>
      <c r="B197" s="41" t="s">
        <v>217</v>
      </c>
      <c r="C197" s="24">
        <f>+C198</f>
        <v>4511987.63</v>
      </c>
      <c r="D197" s="24">
        <f t="shared" ref="D197:G198" si="69">+D198</f>
        <v>0</v>
      </c>
      <c r="E197" s="24">
        <f t="shared" si="69"/>
        <v>0</v>
      </c>
      <c r="F197" s="24">
        <f t="shared" si="69"/>
        <v>0</v>
      </c>
      <c r="G197" s="24">
        <f t="shared" si="69"/>
        <v>4511987.63</v>
      </c>
    </row>
    <row r="198" spans="1:7" x14ac:dyDescent="0.55000000000000004">
      <c r="A198" s="40" t="s">
        <v>218</v>
      </c>
      <c r="B198" s="41" t="s">
        <v>219</v>
      </c>
      <c r="C198" s="24">
        <f>+C200</f>
        <v>4511987.63</v>
      </c>
      <c r="D198" s="24">
        <f t="shared" ref="D198" si="70">+D200</f>
        <v>0</v>
      </c>
      <c r="E198" s="24">
        <f>+E199</f>
        <v>0</v>
      </c>
      <c r="F198" s="24">
        <f t="shared" si="69"/>
        <v>0</v>
      </c>
      <c r="G198" s="24">
        <f t="shared" si="69"/>
        <v>4511987.63</v>
      </c>
    </row>
    <row r="199" spans="1:7" x14ac:dyDescent="0.55000000000000004">
      <c r="A199" s="40" t="s">
        <v>220</v>
      </c>
      <c r="B199" s="41" t="s">
        <v>219</v>
      </c>
      <c r="C199" s="24">
        <f>SUM(C200:C201)</f>
        <v>4511987.63</v>
      </c>
      <c r="D199" s="24">
        <f t="shared" ref="D199" si="71">+D200+D201</f>
        <v>0</v>
      </c>
      <c r="E199" s="24">
        <f t="shared" ref="E199" si="72">+E200+E201</f>
        <v>0</v>
      </c>
      <c r="F199" s="24">
        <f t="shared" ref="F199" si="73">+F200+F201</f>
        <v>0</v>
      </c>
      <c r="G199" s="24">
        <f t="shared" ref="G199" si="74">+G200+G201</f>
        <v>4511987.63</v>
      </c>
    </row>
    <row r="200" spans="1:7" x14ac:dyDescent="0.55000000000000004">
      <c r="A200" s="43" t="s">
        <v>221</v>
      </c>
      <c r="B200" s="44" t="s">
        <v>222</v>
      </c>
      <c r="C200" s="7">
        <v>4511987.63</v>
      </c>
      <c r="D200" s="20">
        <f>+Enero!F200</f>
        <v>0</v>
      </c>
      <c r="F200" s="20">
        <f>+E200+D200</f>
        <v>0</v>
      </c>
      <c r="G200" s="36">
        <f t="shared" ref="G200" si="75">+C200-F200</f>
        <v>4511987.63</v>
      </c>
    </row>
    <row r="201" spans="1:7" x14ac:dyDescent="0.55000000000000004">
      <c r="A201" s="43" t="s">
        <v>267</v>
      </c>
      <c r="B201" s="38" t="s">
        <v>268</v>
      </c>
      <c r="D201" s="20">
        <f>+Enero!F201</f>
        <v>0</v>
      </c>
      <c r="F201" s="20">
        <f>+E201+D201</f>
        <v>0</v>
      </c>
    </row>
    <row r="202" spans="1:7" x14ac:dyDescent="0.55000000000000004">
      <c r="A202" s="38"/>
      <c r="B202" s="38"/>
      <c r="D202" s="7"/>
    </row>
    <row r="203" spans="1:7" x14ac:dyDescent="0.55000000000000004">
      <c r="A203" s="38"/>
      <c r="B203" s="38"/>
    </row>
    <row r="204" spans="1:7" x14ac:dyDescent="0.55000000000000004">
      <c r="A204" s="38"/>
      <c r="B204" s="38"/>
    </row>
    <row r="208" spans="1:7" x14ac:dyDescent="0.55000000000000004">
      <c r="A208" s="54"/>
      <c r="B208" s="3"/>
      <c r="C208" s="32"/>
      <c r="D208" s="32"/>
      <c r="E208" s="3"/>
      <c r="F208" s="3"/>
      <c r="G208" s="3"/>
    </row>
  </sheetData>
  <mergeCells count="4">
    <mergeCell ref="B2:C2"/>
    <mergeCell ref="B3:C3"/>
    <mergeCell ref="B92:C92"/>
    <mergeCell ref="B93:C9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2"/>
  <sheetViews>
    <sheetView topLeftCell="A195" zoomScaleNormal="100" workbookViewId="0">
      <selection activeCell="A204" sqref="A204:XFD247"/>
    </sheetView>
  </sheetViews>
  <sheetFormatPr baseColWidth="10" defaultColWidth="11.41796875" defaultRowHeight="15.3" x14ac:dyDescent="0.55000000000000004"/>
  <cols>
    <col min="1" max="1" width="10.15625" style="32" bestFit="1" customWidth="1"/>
    <col min="2" max="2" width="50.26171875" style="32" customWidth="1"/>
    <col min="3" max="3" width="16.83984375" style="20" bestFit="1" customWidth="1"/>
    <col min="4" max="4" width="19.68359375" style="20" customWidth="1"/>
    <col min="5" max="5" width="15.578125" style="20" bestFit="1" customWidth="1"/>
    <col min="6" max="6" width="16.83984375" style="20" bestFit="1" customWidth="1"/>
    <col min="7" max="7" width="16.83984375" style="32" bestFit="1" customWidth="1"/>
    <col min="8" max="8" width="14.41796875" style="3" bestFit="1" customWidth="1"/>
    <col min="9" max="9" width="12.68359375" style="3" bestFit="1" customWidth="1"/>
    <col min="10" max="10" width="13" style="3" bestFit="1" customWidth="1"/>
    <col min="11" max="16384" width="11.41796875" style="3"/>
  </cols>
  <sheetData>
    <row r="2" spans="1:11" x14ac:dyDescent="0.55000000000000004">
      <c r="B2" s="65" t="s">
        <v>224</v>
      </c>
      <c r="C2" s="65"/>
    </row>
    <row r="3" spans="1:11" x14ac:dyDescent="0.55000000000000004">
      <c r="B3" s="65" t="s">
        <v>92</v>
      </c>
      <c r="C3" s="65"/>
    </row>
    <row r="4" spans="1:11" x14ac:dyDescent="0.55000000000000004">
      <c r="B4" s="6"/>
      <c r="C4" s="7"/>
    </row>
    <row r="5" spans="1:11" x14ac:dyDescent="0.55000000000000004">
      <c r="B5" s="6" t="s">
        <v>251</v>
      </c>
      <c r="C5" s="7"/>
      <c r="F5" s="34" t="s">
        <v>271</v>
      </c>
    </row>
    <row r="6" spans="1:11" x14ac:dyDescent="0.55000000000000004">
      <c r="B6" s="61"/>
    </row>
    <row r="7" spans="1:11" x14ac:dyDescent="0.55000000000000004">
      <c r="B7" s="6"/>
      <c r="C7" s="20" t="s">
        <v>250</v>
      </c>
      <c r="D7" s="21" t="s">
        <v>244</v>
      </c>
      <c r="E7" s="21" t="s">
        <v>245</v>
      </c>
      <c r="F7" s="32"/>
      <c r="G7" s="20"/>
    </row>
    <row r="8" spans="1:11" x14ac:dyDescent="0.55000000000000004">
      <c r="B8" s="6"/>
      <c r="D8" s="22" t="s">
        <v>246</v>
      </c>
      <c r="E8" s="22" t="s">
        <v>247</v>
      </c>
      <c r="F8" s="33" t="s">
        <v>248</v>
      </c>
      <c r="G8" s="33" t="s">
        <v>249</v>
      </c>
    </row>
    <row r="9" spans="1:11" x14ac:dyDescent="0.55000000000000004">
      <c r="A9" s="40" t="s">
        <v>2</v>
      </c>
      <c r="B9" s="41" t="s">
        <v>3</v>
      </c>
      <c r="C9" s="24">
        <f>+C11+C51+C67</f>
        <v>196879494.89000002</v>
      </c>
      <c r="D9" s="24">
        <f t="shared" ref="D9" si="0">+D11+D51</f>
        <v>26856035.850000001</v>
      </c>
      <c r="E9" s="24">
        <f>+E11+E51</f>
        <v>12937539.41</v>
      </c>
      <c r="F9" s="24">
        <f t="shared" ref="F9:G9" si="1">+F11+F51</f>
        <v>39793575.259999998</v>
      </c>
      <c r="G9" s="24">
        <f t="shared" si="1"/>
        <v>127987310.66999999</v>
      </c>
    </row>
    <row r="10" spans="1:11" x14ac:dyDescent="0.55000000000000004">
      <c r="A10" s="39"/>
      <c r="B10" s="39"/>
      <c r="C10" s="30"/>
    </row>
    <row r="11" spans="1:11" x14ac:dyDescent="0.55000000000000004">
      <c r="A11" s="40" t="s">
        <v>4</v>
      </c>
      <c r="B11" s="41" t="s">
        <v>5</v>
      </c>
      <c r="C11" s="24">
        <f t="shared" ref="C11" si="2">+C12</f>
        <v>11456000.460000001</v>
      </c>
      <c r="D11" s="24">
        <f t="shared" ref="D11:G11" si="3">+D12</f>
        <v>1226087.83</v>
      </c>
      <c r="E11" s="24">
        <f t="shared" si="3"/>
        <v>577094.42999999993</v>
      </c>
      <c r="F11" s="24">
        <f t="shared" si="3"/>
        <v>1803182.26</v>
      </c>
      <c r="G11" s="24">
        <f t="shared" si="3"/>
        <v>9652818.1999999993</v>
      </c>
    </row>
    <row r="12" spans="1:11" x14ac:dyDescent="0.55000000000000004">
      <c r="A12" s="42" t="s">
        <v>6</v>
      </c>
      <c r="B12" s="35" t="s">
        <v>7</v>
      </c>
      <c r="C12" s="24">
        <f t="shared" ref="C12" si="4">+C13+C27+C33+C42+C46</f>
        <v>11456000.460000001</v>
      </c>
      <c r="D12" s="24">
        <f t="shared" ref="D12" si="5">+D13+D27+D33+D42+D46</f>
        <v>1226087.83</v>
      </c>
      <c r="E12" s="24">
        <f t="shared" ref="E12:G12" si="6">+E13+E27+E33+E42+E46</f>
        <v>577094.42999999993</v>
      </c>
      <c r="F12" s="24">
        <f t="shared" si="6"/>
        <v>1803182.26</v>
      </c>
      <c r="G12" s="24">
        <f t="shared" si="6"/>
        <v>9652818.1999999993</v>
      </c>
      <c r="H12" s="11"/>
    </row>
    <row r="13" spans="1:11" x14ac:dyDescent="0.55000000000000004">
      <c r="A13" s="42" t="s">
        <v>8</v>
      </c>
      <c r="B13" s="35" t="s">
        <v>9</v>
      </c>
      <c r="C13" s="24">
        <f t="shared" ref="C13" si="7">SUM(C14:C25)</f>
        <v>2211593.9699999997</v>
      </c>
      <c r="D13" s="24">
        <f t="shared" ref="D13" si="8">SUM(D14:D25)</f>
        <v>526243.24</v>
      </c>
      <c r="E13" s="24">
        <f t="shared" ref="E13:G13" si="9">SUM(E14:E25)</f>
        <v>211666.71</v>
      </c>
      <c r="F13" s="24">
        <f t="shared" si="9"/>
        <v>737909.95</v>
      </c>
      <c r="G13" s="24">
        <f t="shared" si="9"/>
        <v>1473684.0199999998</v>
      </c>
    </row>
    <row r="14" spans="1:11" x14ac:dyDescent="0.55000000000000004">
      <c r="A14" s="43" t="s">
        <v>10</v>
      </c>
      <c r="B14" s="38" t="s">
        <v>11</v>
      </c>
      <c r="C14" s="55">
        <v>1720120.43</v>
      </c>
      <c r="D14" s="20">
        <f>+Febrero!F14</f>
        <v>231172.24</v>
      </c>
      <c r="E14" s="20">
        <v>163392.71</v>
      </c>
      <c r="F14" s="20">
        <f>+E14+D14</f>
        <v>394564.94999999995</v>
      </c>
      <c r="G14" s="36">
        <f>+C14-F14</f>
        <v>1325555.48</v>
      </c>
      <c r="H14" s="56"/>
      <c r="I14" s="57"/>
      <c r="J14" s="58"/>
      <c r="K14" s="57"/>
    </row>
    <row r="15" spans="1:11" x14ac:dyDescent="0.55000000000000004">
      <c r="A15" s="43" t="s">
        <v>12</v>
      </c>
      <c r="B15" s="38" t="s">
        <v>13</v>
      </c>
      <c r="C15" s="20">
        <v>4167.43</v>
      </c>
      <c r="D15" s="20">
        <f>+Febrero!F15</f>
        <v>0</v>
      </c>
      <c r="F15" s="20">
        <f t="shared" ref="F15:F25" si="10">+E15+D15</f>
        <v>0</v>
      </c>
      <c r="G15" s="36">
        <f t="shared" ref="G15:G25" si="11">+C15-F15</f>
        <v>4167.43</v>
      </c>
      <c r="H15" s="56"/>
      <c r="I15" s="57"/>
      <c r="J15" s="58"/>
      <c r="K15" s="57"/>
    </row>
    <row r="16" spans="1:11" x14ac:dyDescent="0.55000000000000004">
      <c r="A16" s="43" t="s">
        <v>14</v>
      </c>
      <c r="B16" s="38" t="s">
        <v>15</v>
      </c>
      <c r="D16" s="20">
        <f>+Febrero!F16</f>
        <v>0</v>
      </c>
      <c r="F16" s="20">
        <f t="shared" si="10"/>
        <v>0</v>
      </c>
      <c r="G16" s="36">
        <f t="shared" si="11"/>
        <v>0</v>
      </c>
      <c r="H16" s="56"/>
      <c r="I16" s="57"/>
      <c r="J16" s="58"/>
      <c r="K16" s="57"/>
    </row>
    <row r="17" spans="1:11" x14ac:dyDescent="0.55000000000000004">
      <c r="A17" s="43" t="s">
        <v>16</v>
      </c>
      <c r="B17" s="38" t="s">
        <v>17</v>
      </c>
      <c r="D17" s="20">
        <f>+Febrero!F17</f>
        <v>0</v>
      </c>
      <c r="F17" s="20">
        <f t="shared" si="10"/>
        <v>0</v>
      </c>
      <c r="G17" s="36">
        <f t="shared" si="11"/>
        <v>0</v>
      </c>
      <c r="H17" s="56"/>
      <c r="I17" s="57"/>
      <c r="J17" s="58"/>
      <c r="K17" s="57"/>
    </row>
    <row r="18" spans="1:11" x14ac:dyDescent="0.55000000000000004">
      <c r="A18" s="43" t="s">
        <v>18</v>
      </c>
      <c r="B18" s="38" t="s">
        <v>19</v>
      </c>
      <c r="C18" s="20">
        <v>125896.46</v>
      </c>
      <c r="D18" s="20">
        <f>+Febrero!F18</f>
        <v>34355</v>
      </c>
      <c r="E18" s="20">
        <v>14325</v>
      </c>
      <c r="F18" s="20">
        <f t="shared" si="10"/>
        <v>48680</v>
      </c>
      <c r="G18" s="36">
        <f t="shared" si="11"/>
        <v>77216.460000000006</v>
      </c>
      <c r="H18" s="56"/>
      <c r="I18" s="57"/>
      <c r="J18" s="58"/>
      <c r="K18" s="57"/>
    </row>
    <row r="19" spans="1:11" x14ac:dyDescent="0.55000000000000004">
      <c r="A19" s="43" t="s">
        <v>20</v>
      </c>
      <c r="B19" s="38" t="s">
        <v>21</v>
      </c>
      <c r="C19" s="20">
        <v>29071.71</v>
      </c>
      <c r="D19" s="20">
        <f>+Febrero!F19</f>
        <v>1030</v>
      </c>
      <c r="E19" s="20">
        <v>4830</v>
      </c>
      <c r="F19" s="20">
        <f t="shared" si="10"/>
        <v>5860</v>
      </c>
      <c r="G19" s="36">
        <f t="shared" si="11"/>
        <v>23211.71</v>
      </c>
      <c r="H19" s="56"/>
      <c r="I19" s="57"/>
      <c r="J19" s="58"/>
      <c r="K19" s="57"/>
    </row>
    <row r="20" spans="1:11" x14ac:dyDescent="0.55000000000000004">
      <c r="A20" s="43" t="s">
        <v>22</v>
      </c>
      <c r="B20" s="38" t="s">
        <v>23</v>
      </c>
      <c r="D20" s="20">
        <f>+Febrero!F20</f>
        <v>0</v>
      </c>
      <c r="F20" s="20">
        <f t="shared" si="10"/>
        <v>0</v>
      </c>
      <c r="G20" s="36">
        <f t="shared" si="11"/>
        <v>0</v>
      </c>
      <c r="H20" s="56"/>
      <c r="I20" s="57"/>
      <c r="J20" s="58"/>
      <c r="K20" s="57"/>
    </row>
    <row r="21" spans="1:11" x14ac:dyDescent="0.55000000000000004">
      <c r="A21" s="43" t="s">
        <v>24</v>
      </c>
      <c r="B21" s="38" t="s">
        <v>25</v>
      </c>
      <c r="D21" s="20">
        <f>+Febrero!F21</f>
        <v>0</v>
      </c>
      <c r="F21" s="20">
        <f t="shared" si="10"/>
        <v>0</v>
      </c>
      <c r="G21" s="36">
        <f t="shared" si="11"/>
        <v>0</v>
      </c>
      <c r="H21" s="56"/>
      <c r="I21" s="56"/>
      <c r="J21" s="57"/>
      <c r="K21" s="57"/>
    </row>
    <row r="22" spans="1:11" x14ac:dyDescent="0.55000000000000004">
      <c r="A22" s="43" t="s">
        <v>26</v>
      </c>
      <c r="B22" s="38" t="s">
        <v>27</v>
      </c>
      <c r="C22" s="20">
        <v>87025.71</v>
      </c>
      <c r="D22" s="20">
        <f>+Febrero!F22</f>
        <v>9981</v>
      </c>
      <c r="E22" s="20">
        <v>15380</v>
      </c>
      <c r="F22" s="20">
        <f t="shared" si="10"/>
        <v>25361</v>
      </c>
      <c r="G22" s="36">
        <f t="shared" si="11"/>
        <v>61664.710000000006</v>
      </c>
      <c r="H22" s="56"/>
      <c r="I22" s="57"/>
      <c r="J22" s="57"/>
      <c r="K22" s="57"/>
    </row>
    <row r="23" spans="1:11" x14ac:dyDescent="0.55000000000000004">
      <c r="A23" s="43" t="s">
        <v>28</v>
      </c>
      <c r="B23" s="38" t="s">
        <v>29</v>
      </c>
      <c r="D23" s="20">
        <f>+Febrero!F23</f>
        <v>0</v>
      </c>
      <c r="F23" s="20">
        <f t="shared" si="10"/>
        <v>0</v>
      </c>
      <c r="G23" s="36">
        <f t="shared" si="11"/>
        <v>0</v>
      </c>
      <c r="H23" s="56"/>
      <c r="I23" s="57"/>
      <c r="J23" s="57"/>
      <c r="K23" s="57"/>
    </row>
    <row r="24" spans="1:11" x14ac:dyDescent="0.55000000000000004">
      <c r="A24" s="43" t="s">
        <v>227</v>
      </c>
      <c r="B24" s="32" t="s">
        <v>232</v>
      </c>
      <c r="C24" s="20">
        <v>29060.57</v>
      </c>
      <c r="D24" s="20">
        <f>+Febrero!F24</f>
        <v>0</v>
      </c>
      <c r="F24" s="20">
        <f t="shared" si="10"/>
        <v>0</v>
      </c>
      <c r="G24" s="36">
        <f t="shared" si="11"/>
        <v>29060.57</v>
      </c>
      <c r="J24" s="5"/>
    </row>
    <row r="25" spans="1:11" x14ac:dyDescent="0.55000000000000004">
      <c r="A25" s="43" t="s">
        <v>243</v>
      </c>
      <c r="B25" s="38" t="s">
        <v>223</v>
      </c>
      <c r="C25" s="20">
        <v>216251.66</v>
      </c>
      <c r="D25" s="20">
        <f>+Febrero!F25</f>
        <v>249705</v>
      </c>
      <c r="E25" s="20">
        <v>13739</v>
      </c>
      <c r="F25" s="20">
        <f t="shared" si="10"/>
        <v>263444</v>
      </c>
      <c r="G25" s="36">
        <f t="shared" si="11"/>
        <v>-47192.34</v>
      </c>
      <c r="J25" s="5"/>
    </row>
    <row r="26" spans="1:11" x14ac:dyDescent="0.55000000000000004">
      <c r="A26" s="38"/>
      <c r="B26" s="38"/>
      <c r="G26" s="37"/>
      <c r="J26" s="5"/>
    </row>
    <row r="27" spans="1:11" x14ac:dyDescent="0.55000000000000004">
      <c r="A27" s="42" t="s">
        <v>30</v>
      </c>
      <c r="B27" s="35" t="s">
        <v>31</v>
      </c>
      <c r="C27" s="23">
        <f>SUM(C28:C30)</f>
        <v>3217332.59</v>
      </c>
      <c r="D27" s="23">
        <f t="shared" ref="D27:G27" si="12">SUM(D28:D30)</f>
        <v>646194.59000000008</v>
      </c>
      <c r="E27" s="23">
        <f t="shared" si="12"/>
        <v>322377.71999999997</v>
      </c>
      <c r="F27" s="23">
        <f t="shared" si="12"/>
        <v>968572.31</v>
      </c>
      <c r="G27" s="23">
        <f t="shared" si="12"/>
        <v>2248760.2799999998</v>
      </c>
      <c r="J27" s="5"/>
    </row>
    <row r="28" spans="1:11" x14ac:dyDescent="0.55000000000000004">
      <c r="A28" s="43" t="s">
        <v>32</v>
      </c>
      <c r="B28" s="38" t="s">
        <v>33</v>
      </c>
      <c r="C28" s="20">
        <v>3217332.59</v>
      </c>
      <c r="D28" s="20">
        <f>+Febrero!F28</f>
        <v>646194.59000000008</v>
      </c>
      <c r="E28" s="55">
        <v>322377.71999999997</v>
      </c>
      <c r="F28" s="20">
        <f t="shared" ref="F28:F30" si="13">+E28+D28</f>
        <v>968572.31</v>
      </c>
      <c r="G28" s="36">
        <f t="shared" ref="G28:G30" si="14">+C28-F28</f>
        <v>2248760.2799999998</v>
      </c>
    </row>
    <row r="29" spans="1:11" x14ac:dyDescent="0.55000000000000004">
      <c r="A29" s="43" t="s">
        <v>34</v>
      </c>
      <c r="D29" s="20">
        <f>+Enero!F29</f>
        <v>0</v>
      </c>
      <c r="F29" s="20">
        <f t="shared" si="13"/>
        <v>0</v>
      </c>
      <c r="G29" s="36">
        <f t="shared" si="14"/>
        <v>0</v>
      </c>
    </row>
    <row r="30" spans="1:11" x14ac:dyDescent="0.55000000000000004">
      <c r="A30" s="43" t="s">
        <v>35</v>
      </c>
      <c r="D30" s="20">
        <f>+Enero!F30</f>
        <v>0</v>
      </c>
      <c r="F30" s="20">
        <f t="shared" si="13"/>
        <v>0</v>
      </c>
      <c r="G30" s="36">
        <f t="shared" si="14"/>
        <v>0</v>
      </c>
    </row>
    <row r="31" spans="1:11" x14ac:dyDescent="0.55000000000000004">
      <c r="A31" s="43"/>
      <c r="B31" s="38"/>
      <c r="G31" s="37"/>
    </row>
    <row r="32" spans="1:11" x14ac:dyDescent="0.55000000000000004">
      <c r="A32" s="43"/>
      <c r="B32" s="38"/>
      <c r="G32" s="37"/>
    </row>
    <row r="33" spans="1:7" x14ac:dyDescent="0.55000000000000004">
      <c r="A33" s="42" t="s">
        <v>36</v>
      </c>
      <c r="B33" s="35" t="s">
        <v>37</v>
      </c>
      <c r="C33" s="23">
        <f>SUM(C34:C39)</f>
        <v>126828</v>
      </c>
      <c r="D33" s="23">
        <f t="shared" ref="D33:G33" si="15">SUM(D34:D39)</f>
        <v>53650</v>
      </c>
      <c r="E33" s="23">
        <f t="shared" si="15"/>
        <v>43050</v>
      </c>
      <c r="F33" s="23">
        <f t="shared" si="15"/>
        <v>96700</v>
      </c>
      <c r="G33" s="23">
        <f t="shared" si="15"/>
        <v>30128</v>
      </c>
    </row>
    <row r="34" spans="1:7" x14ac:dyDescent="0.55000000000000004">
      <c r="A34" s="43" t="s">
        <v>38</v>
      </c>
      <c r="B34" s="38" t="s">
        <v>39</v>
      </c>
      <c r="D34" s="20">
        <f>+Febrero!F34</f>
        <v>0</v>
      </c>
      <c r="F34" s="20">
        <f t="shared" ref="F34:F39" si="16">+E34+D34</f>
        <v>0</v>
      </c>
      <c r="G34" s="36">
        <f t="shared" ref="G34:G39" si="17">+C34-F34</f>
        <v>0</v>
      </c>
    </row>
    <row r="35" spans="1:7" x14ac:dyDescent="0.55000000000000004">
      <c r="A35" s="43" t="s">
        <v>40</v>
      </c>
      <c r="B35" s="32" t="s">
        <v>41</v>
      </c>
      <c r="D35" s="20">
        <f>+Febrero!F35</f>
        <v>0</v>
      </c>
      <c r="F35" s="20">
        <f t="shared" si="16"/>
        <v>0</v>
      </c>
      <c r="G35" s="36">
        <f t="shared" si="17"/>
        <v>0</v>
      </c>
    </row>
    <row r="36" spans="1:7" x14ac:dyDescent="0.55000000000000004">
      <c r="A36" s="43" t="s">
        <v>42</v>
      </c>
      <c r="B36" s="32" t="s">
        <v>43</v>
      </c>
      <c r="D36" s="20">
        <f>+Febrero!F36</f>
        <v>0</v>
      </c>
      <c r="F36" s="20">
        <f t="shared" si="16"/>
        <v>0</v>
      </c>
      <c r="G36" s="36">
        <f t="shared" si="17"/>
        <v>0</v>
      </c>
    </row>
    <row r="37" spans="1:7" x14ac:dyDescent="0.55000000000000004">
      <c r="A37" s="43" t="s">
        <v>44</v>
      </c>
      <c r="B37" s="32" t="s">
        <v>45</v>
      </c>
      <c r="D37" s="20">
        <f>+Febrero!F37</f>
        <v>0</v>
      </c>
      <c r="F37" s="20">
        <f t="shared" si="16"/>
        <v>0</v>
      </c>
      <c r="G37" s="36">
        <f t="shared" si="17"/>
        <v>0</v>
      </c>
    </row>
    <row r="38" spans="1:7" x14ac:dyDescent="0.55000000000000004">
      <c r="A38" s="43" t="s">
        <v>46</v>
      </c>
      <c r="B38" s="32" t="s">
        <v>47</v>
      </c>
      <c r="D38" s="20">
        <f>+Febrero!F38</f>
        <v>0</v>
      </c>
      <c r="F38" s="20">
        <f t="shared" si="16"/>
        <v>0</v>
      </c>
      <c r="G38" s="36">
        <f t="shared" si="17"/>
        <v>0</v>
      </c>
    </row>
    <row r="39" spans="1:7" x14ac:dyDescent="0.55000000000000004">
      <c r="A39" s="43" t="s">
        <v>225</v>
      </c>
      <c r="B39" s="38" t="s">
        <v>226</v>
      </c>
      <c r="C39" s="20">
        <v>126828</v>
      </c>
      <c r="D39" s="20">
        <f>+Febrero!F39</f>
        <v>53650</v>
      </c>
      <c r="E39" s="20">
        <v>43050</v>
      </c>
      <c r="F39" s="20">
        <f t="shared" si="16"/>
        <v>96700</v>
      </c>
      <c r="G39" s="36">
        <f t="shared" si="17"/>
        <v>30128</v>
      </c>
    </row>
    <row r="40" spans="1:7" x14ac:dyDescent="0.55000000000000004">
      <c r="A40" s="43"/>
      <c r="B40" s="38"/>
    </row>
    <row r="41" spans="1:7" x14ac:dyDescent="0.55000000000000004">
      <c r="A41" s="43"/>
      <c r="B41" s="38"/>
    </row>
    <row r="42" spans="1:7" x14ac:dyDescent="0.55000000000000004">
      <c r="A42" s="42" t="s">
        <v>48</v>
      </c>
      <c r="B42" s="35" t="s">
        <v>49</v>
      </c>
      <c r="C42" s="25">
        <f>SUM(C43:C44)</f>
        <v>5414385.1500000004</v>
      </c>
      <c r="D42" s="25">
        <f t="shared" ref="D42:G42" si="18">+D43</f>
        <v>0</v>
      </c>
      <c r="E42" s="25">
        <f t="shared" si="18"/>
        <v>0</v>
      </c>
      <c r="F42" s="25">
        <f t="shared" si="18"/>
        <v>0</v>
      </c>
      <c r="G42" s="25">
        <f t="shared" si="18"/>
        <v>5414385.1500000004</v>
      </c>
    </row>
    <row r="43" spans="1:7" x14ac:dyDescent="0.55000000000000004">
      <c r="A43" s="43" t="s">
        <v>50</v>
      </c>
      <c r="B43" s="44" t="s">
        <v>51</v>
      </c>
      <c r="C43" s="20">
        <v>5414385.1500000004</v>
      </c>
      <c r="D43" s="20">
        <f>+Febrero!F43</f>
        <v>0</v>
      </c>
      <c r="F43" s="20">
        <f t="shared" ref="F43" si="19">+E43+D43</f>
        <v>0</v>
      </c>
      <c r="G43" s="36">
        <f t="shared" ref="G43" si="20">+C43-F43</f>
        <v>5414385.1500000004</v>
      </c>
    </row>
    <row r="44" spans="1:7" x14ac:dyDescent="0.55000000000000004">
      <c r="A44" s="43" t="s">
        <v>262</v>
      </c>
      <c r="B44" s="44" t="s">
        <v>269</v>
      </c>
      <c r="G44" s="36"/>
    </row>
    <row r="45" spans="1:7" x14ac:dyDescent="0.55000000000000004">
      <c r="A45" s="43"/>
      <c r="B45" s="38"/>
    </row>
    <row r="46" spans="1:7" s="14" customFormat="1" x14ac:dyDescent="0.55000000000000004">
      <c r="A46" s="42" t="s">
        <v>52</v>
      </c>
      <c r="B46" s="45" t="s">
        <v>53</v>
      </c>
      <c r="C46" s="26">
        <f>+C47</f>
        <v>485860.75</v>
      </c>
      <c r="D46" s="26">
        <f t="shared" ref="D46:G46" si="21">+D47</f>
        <v>0</v>
      </c>
      <c r="E46" s="26">
        <f t="shared" si="21"/>
        <v>0</v>
      </c>
      <c r="F46" s="26">
        <f t="shared" si="21"/>
        <v>0</v>
      </c>
      <c r="G46" s="26">
        <f t="shared" si="21"/>
        <v>485860.75</v>
      </c>
    </row>
    <row r="47" spans="1:7" x14ac:dyDescent="0.55000000000000004">
      <c r="A47" s="46" t="s">
        <v>54</v>
      </c>
      <c r="B47" s="38" t="s">
        <v>55</v>
      </c>
      <c r="C47" s="20">
        <v>485860.75</v>
      </c>
      <c r="D47" s="20">
        <f>+Febrero!F47</f>
        <v>0</v>
      </c>
      <c r="F47" s="20">
        <f t="shared" ref="F47" si="22">+E47+D47</f>
        <v>0</v>
      </c>
      <c r="G47" s="36">
        <f t="shared" ref="G47" si="23">+C47-F47</f>
        <v>485860.75</v>
      </c>
    </row>
    <row r="48" spans="1:7" x14ac:dyDescent="0.55000000000000004">
      <c r="A48" s="43"/>
      <c r="B48" s="38"/>
    </row>
    <row r="49" spans="1:8" x14ac:dyDescent="0.55000000000000004">
      <c r="A49" s="43"/>
      <c r="B49" s="38"/>
    </row>
    <row r="50" spans="1:8" x14ac:dyDescent="0.55000000000000004">
      <c r="A50" s="43"/>
      <c r="B50" s="38"/>
    </row>
    <row r="51" spans="1:8" x14ac:dyDescent="0.55000000000000004">
      <c r="A51" s="42" t="s">
        <v>56</v>
      </c>
      <c r="B51" s="35" t="s">
        <v>57</v>
      </c>
      <c r="C51" s="23">
        <f>+C52</f>
        <v>156324885.47</v>
      </c>
      <c r="D51" s="23">
        <f t="shared" ref="D51:G51" si="24">+D52</f>
        <v>25629948.02</v>
      </c>
      <c r="E51" s="23">
        <f t="shared" si="24"/>
        <v>12360444.98</v>
      </c>
      <c r="F51" s="23">
        <f t="shared" si="24"/>
        <v>37990393</v>
      </c>
      <c r="G51" s="23">
        <f t="shared" si="24"/>
        <v>118334492.46999998</v>
      </c>
      <c r="H51" s="11"/>
    </row>
    <row r="52" spans="1:8" x14ac:dyDescent="0.55000000000000004">
      <c r="A52" s="47" t="s">
        <v>58</v>
      </c>
      <c r="B52" s="39" t="s">
        <v>59</v>
      </c>
      <c r="C52" s="23">
        <f>SUM(C53:C64)</f>
        <v>156324885.47</v>
      </c>
      <c r="D52" s="23">
        <f>SUM(D53:D64)</f>
        <v>25629948.02</v>
      </c>
      <c r="E52" s="23">
        <f>SUM(E53:E64)</f>
        <v>12360444.98</v>
      </c>
      <c r="F52" s="23">
        <f t="shared" ref="F52:G52" si="25">SUM(F53:F64)</f>
        <v>37990393</v>
      </c>
      <c r="G52" s="23">
        <f t="shared" si="25"/>
        <v>118334492.46999998</v>
      </c>
    </row>
    <row r="53" spans="1:8" x14ac:dyDescent="0.55000000000000004">
      <c r="A53" s="43" t="s">
        <v>60</v>
      </c>
      <c r="B53" s="38" t="s">
        <v>61</v>
      </c>
      <c r="C53" s="20">
        <v>152472389.00999999</v>
      </c>
      <c r="D53" s="20">
        <f>+Febrero!F53</f>
        <v>24663266</v>
      </c>
      <c r="E53" s="20">
        <f>8000440.53+'[1]Pagos a Municipios y Comisi...'!$V$29</f>
        <v>12180995</v>
      </c>
      <c r="F53" s="20">
        <f t="shared" ref="F53:F63" si="26">+E53+D53</f>
        <v>36844261</v>
      </c>
      <c r="G53" s="36">
        <f t="shared" ref="G53:G63" si="27">+C53-F53</f>
        <v>115628128.00999999</v>
      </c>
    </row>
    <row r="54" spans="1:8" x14ac:dyDescent="0.55000000000000004">
      <c r="A54" s="43" t="s">
        <v>62</v>
      </c>
      <c r="B54" s="38" t="s">
        <v>63</v>
      </c>
      <c r="D54" s="20">
        <f>+Febrero!F54</f>
        <v>0</v>
      </c>
      <c r="F54" s="20">
        <f t="shared" si="26"/>
        <v>0</v>
      </c>
      <c r="G54" s="36">
        <f t="shared" si="27"/>
        <v>0</v>
      </c>
    </row>
    <row r="55" spans="1:8" x14ac:dyDescent="0.55000000000000004">
      <c r="A55" s="43" t="s">
        <v>64</v>
      </c>
      <c r="B55" s="38" t="s">
        <v>65</v>
      </c>
      <c r="D55" s="20">
        <f>+Febrero!F55</f>
        <v>0</v>
      </c>
      <c r="F55" s="20">
        <f t="shared" si="26"/>
        <v>0</v>
      </c>
      <c r="G55" s="36">
        <f t="shared" si="27"/>
        <v>0</v>
      </c>
    </row>
    <row r="56" spans="1:8" x14ac:dyDescent="0.55000000000000004">
      <c r="A56" s="43" t="s">
        <v>66</v>
      </c>
      <c r="B56" s="38" t="s">
        <v>67</v>
      </c>
      <c r="C56" s="20">
        <v>872040</v>
      </c>
      <c r="D56" s="20">
        <f>+Febrero!F56</f>
        <v>540000</v>
      </c>
      <c r="F56" s="20">
        <f t="shared" si="26"/>
        <v>540000</v>
      </c>
      <c r="G56" s="36">
        <f t="shared" si="27"/>
        <v>332040</v>
      </c>
    </row>
    <row r="57" spans="1:8" x14ac:dyDescent="0.55000000000000004">
      <c r="A57" s="43" t="s">
        <v>68</v>
      </c>
      <c r="B57" s="38" t="s">
        <v>69</v>
      </c>
      <c r="C57" s="20">
        <v>414735</v>
      </c>
      <c r="D57" s="20">
        <f>+Febrero!F57</f>
        <v>0</v>
      </c>
      <c r="F57" s="20">
        <f t="shared" si="26"/>
        <v>0</v>
      </c>
      <c r="G57" s="36">
        <f t="shared" si="27"/>
        <v>414735</v>
      </c>
    </row>
    <row r="58" spans="1:8" x14ac:dyDescent="0.55000000000000004">
      <c r="A58" s="43" t="s">
        <v>70</v>
      </c>
      <c r="B58" s="38" t="s">
        <v>71</v>
      </c>
      <c r="C58" s="20">
        <v>757099.43</v>
      </c>
      <c r="D58" s="20">
        <f>+Febrero!F58</f>
        <v>189233.56</v>
      </c>
      <c r="E58" s="20">
        <v>77497.48</v>
      </c>
      <c r="F58" s="20">
        <f t="shared" si="26"/>
        <v>266731.03999999998</v>
      </c>
      <c r="G58" s="36">
        <f t="shared" si="27"/>
        <v>490368.39000000007</v>
      </c>
    </row>
    <row r="59" spans="1:8" x14ac:dyDescent="0.55000000000000004">
      <c r="A59" s="43" t="s">
        <v>72</v>
      </c>
      <c r="B59" s="38" t="s">
        <v>231</v>
      </c>
      <c r="C59" s="20">
        <v>1152622.03</v>
      </c>
      <c r="D59" s="20">
        <f>+Febrero!F59</f>
        <v>177448.46000000002</v>
      </c>
      <c r="E59" s="20">
        <v>101952.5</v>
      </c>
      <c r="F59" s="20">
        <f t="shared" si="26"/>
        <v>279400.96000000002</v>
      </c>
      <c r="G59" s="36">
        <f t="shared" si="27"/>
        <v>873221.07000000007</v>
      </c>
    </row>
    <row r="60" spans="1:8" x14ac:dyDescent="0.55000000000000004">
      <c r="A60" s="43" t="s">
        <v>73</v>
      </c>
      <c r="B60" s="38" t="s">
        <v>74</v>
      </c>
      <c r="C60" s="20">
        <v>630000</v>
      </c>
      <c r="D60" s="20">
        <f>+Febrero!F60</f>
        <v>0</v>
      </c>
      <c r="F60" s="20">
        <f t="shared" si="26"/>
        <v>0</v>
      </c>
      <c r="G60" s="36">
        <f t="shared" si="27"/>
        <v>630000</v>
      </c>
    </row>
    <row r="61" spans="1:8" x14ac:dyDescent="0.55000000000000004">
      <c r="A61" s="43" t="s">
        <v>75</v>
      </c>
      <c r="B61" s="38" t="s">
        <v>233</v>
      </c>
      <c r="C61" s="20">
        <v>26000</v>
      </c>
      <c r="D61" s="20">
        <f>+Febrero!F61</f>
        <v>0</v>
      </c>
      <c r="F61" s="20">
        <f t="shared" si="26"/>
        <v>0</v>
      </c>
      <c r="G61" s="36">
        <f t="shared" si="27"/>
        <v>26000</v>
      </c>
    </row>
    <row r="62" spans="1:8" x14ac:dyDescent="0.55000000000000004">
      <c r="A62" s="43" t="s">
        <v>241</v>
      </c>
      <c r="B62" s="32" t="s">
        <v>242</v>
      </c>
      <c r="D62" s="20">
        <f>+Febrero!F62</f>
        <v>0</v>
      </c>
      <c r="F62" s="20">
        <f t="shared" si="26"/>
        <v>0</v>
      </c>
      <c r="G62" s="36">
        <f t="shared" si="27"/>
        <v>0</v>
      </c>
    </row>
    <row r="63" spans="1:8" x14ac:dyDescent="0.55000000000000004">
      <c r="A63" s="43" t="s">
        <v>254</v>
      </c>
      <c r="B63" s="38" t="s">
        <v>255</v>
      </c>
      <c r="D63" s="20">
        <f>+Febrero!F63</f>
        <v>0</v>
      </c>
      <c r="F63" s="20">
        <f t="shared" si="26"/>
        <v>0</v>
      </c>
      <c r="G63" s="36">
        <f t="shared" si="27"/>
        <v>0</v>
      </c>
    </row>
    <row r="64" spans="1:8" x14ac:dyDescent="0.55000000000000004">
      <c r="A64" s="43" t="s">
        <v>260</v>
      </c>
      <c r="B64" s="32" t="s">
        <v>261</v>
      </c>
      <c r="D64" s="20">
        <f>+Febrero!F64</f>
        <v>60000</v>
      </c>
      <c r="F64" s="20">
        <f t="shared" ref="F64" si="28">+E64+D64</f>
        <v>60000</v>
      </c>
      <c r="G64" s="36">
        <f t="shared" ref="G64" si="29">+C64-F64</f>
        <v>-60000</v>
      </c>
    </row>
    <row r="65" spans="1:7" x14ac:dyDescent="0.55000000000000004">
      <c r="A65" s="43"/>
    </row>
    <row r="66" spans="1:7" x14ac:dyDescent="0.55000000000000004">
      <c r="A66" s="43"/>
      <c r="B66" s="48"/>
    </row>
    <row r="67" spans="1:7" x14ac:dyDescent="0.55000000000000004">
      <c r="A67" s="40" t="s">
        <v>76</v>
      </c>
      <c r="B67" s="41" t="s">
        <v>77</v>
      </c>
      <c r="C67" s="28">
        <f>+C68+C75</f>
        <v>29098608.960000001</v>
      </c>
      <c r="D67" s="28">
        <f t="shared" ref="D67:G67" si="30">+D68+D75</f>
        <v>0</v>
      </c>
      <c r="E67" s="28">
        <f t="shared" si="30"/>
        <v>0</v>
      </c>
      <c r="F67" s="28">
        <f t="shared" si="30"/>
        <v>0</v>
      </c>
      <c r="G67" s="28">
        <f t="shared" si="30"/>
        <v>29098608.960000001</v>
      </c>
    </row>
    <row r="68" spans="1:7" x14ac:dyDescent="0.55000000000000004">
      <c r="A68" s="42" t="s">
        <v>78</v>
      </c>
      <c r="B68" s="35" t="s">
        <v>79</v>
      </c>
      <c r="C68" s="25">
        <f>+C69</f>
        <v>0</v>
      </c>
      <c r="D68" s="25">
        <f t="shared" ref="D68:G68" si="31">+D69</f>
        <v>0</v>
      </c>
      <c r="E68" s="25">
        <f t="shared" si="31"/>
        <v>0</v>
      </c>
      <c r="F68" s="25">
        <f t="shared" si="31"/>
        <v>0</v>
      </c>
      <c r="G68" s="25">
        <f t="shared" si="31"/>
        <v>0</v>
      </c>
    </row>
    <row r="69" spans="1:7" x14ac:dyDescent="0.55000000000000004">
      <c r="A69" s="42" t="s">
        <v>80</v>
      </c>
      <c r="B69" s="35" t="s">
        <v>81</v>
      </c>
      <c r="C69" s="25">
        <f>SUM(C70:C73)</f>
        <v>0</v>
      </c>
      <c r="D69" s="25">
        <f t="shared" ref="D69:G69" si="32">SUM(D70:D73)</f>
        <v>0</v>
      </c>
      <c r="E69" s="25">
        <f t="shared" si="32"/>
        <v>0</v>
      </c>
      <c r="F69" s="25">
        <f t="shared" si="32"/>
        <v>0</v>
      </c>
      <c r="G69" s="25">
        <f t="shared" si="32"/>
        <v>0</v>
      </c>
    </row>
    <row r="70" spans="1:7" x14ac:dyDescent="0.55000000000000004">
      <c r="A70" s="43" t="s">
        <v>82</v>
      </c>
      <c r="B70" s="32" t="s">
        <v>83</v>
      </c>
      <c r="D70" s="20">
        <f>+Febrero!F70</f>
        <v>0</v>
      </c>
      <c r="F70" s="20">
        <f t="shared" ref="F70:F71" si="33">+E70+D70</f>
        <v>0</v>
      </c>
      <c r="G70" s="36">
        <f t="shared" ref="G70:G71" si="34">+C70-F70</f>
        <v>0</v>
      </c>
    </row>
    <row r="71" spans="1:7" x14ac:dyDescent="0.55000000000000004">
      <c r="A71" s="43" t="s">
        <v>84</v>
      </c>
      <c r="B71" s="32" t="s">
        <v>85</v>
      </c>
      <c r="D71" s="20">
        <f>+Febrero!F71</f>
        <v>0</v>
      </c>
      <c r="F71" s="20">
        <f t="shared" si="33"/>
        <v>0</v>
      </c>
      <c r="G71" s="36">
        <f t="shared" si="34"/>
        <v>0</v>
      </c>
    </row>
    <row r="72" spans="1:7" x14ac:dyDescent="0.55000000000000004">
      <c r="A72" s="43"/>
      <c r="B72" s="48"/>
    </row>
    <row r="73" spans="1:7" x14ac:dyDescent="0.55000000000000004">
      <c r="A73" s="43"/>
      <c r="B73" s="48"/>
    </row>
    <row r="74" spans="1:7" x14ac:dyDescent="0.55000000000000004">
      <c r="A74" s="43"/>
      <c r="B74" s="48"/>
    </row>
    <row r="75" spans="1:7" x14ac:dyDescent="0.55000000000000004">
      <c r="A75" s="42" t="s">
        <v>86</v>
      </c>
      <c r="B75" s="35" t="s">
        <v>87</v>
      </c>
      <c r="C75" s="25">
        <f>+C76</f>
        <v>29098608.960000001</v>
      </c>
      <c r="D75" s="25">
        <f t="shared" ref="D75:G75" si="35">+D76</f>
        <v>0</v>
      </c>
      <c r="E75" s="25">
        <f t="shared" si="35"/>
        <v>0</v>
      </c>
      <c r="F75" s="25">
        <f t="shared" si="35"/>
        <v>0</v>
      </c>
      <c r="G75" s="25">
        <f t="shared" si="35"/>
        <v>29098608.960000001</v>
      </c>
    </row>
    <row r="76" spans="1:7" x14ac:dyDescent="0.55000000000000004">
      <c r="A76" s="42" t="s">
        <v>88</v>
      </c>
      <c r="B76" s="35" t="s">
        <v>87</v>
      </c>
      <c r="C76" s="25">
        <f>SUM(C77:C79)</f>
        <v>29098608.960000001</v>
      </c>
      <c r="D76" s="25">
        <f t="shared" ref="D76:G76" si="36">SUM(D77:D79)</f>
        <v>0</v>
      </c>
      <c r="E76" s="25">
        <f t="shared" si="36"/>
        <v>0</v>
      </c>
      <c r="F76" s="25">
        <f t="shared" si="36"/>
        <v>0</v>
      </c>
      <c r="G76" s="25">
        <f t="shared" si="36"/>
        <v>29098608.960000001</v>
      </c>
    </row>
    <row r="77" spans="1:7" x14ac:dyDescent="0.55000000000000004">
      <c r="A77" s="43" t="s">
        <v>89</v>
      </c>
      <c r="B77" s="32" t="s">
        <v>235</v>
      </c>
      <c r="C77" s="7">
        <v>2700000</v>
      </c>
      <c r="D77" s="20">
        <f>+Febrero!F77</f>
        <v>0</v>
      </c>
      <c r="F77" s="20">
        <f t="shared" ref="F77:F79" si="37">+E77+D77</f>
        <v>0</v>
      </c>
      <c r="G77" s="36">
        <f t="shared" ref="G77:G79" si="38">+C77-F77</f>
        <v>2700000</v>
      </c>
    </row>
    <row r="78" spans="1:7" x14ac:dyDescent="0.55000000000000004">
      <c r="A78" s="43" t="s">
        <v>90</v>
      </c>
      <c r="B78" s="49" t="s">
        <v>237</v>
      </c>
      <c r="C78" s="20">
        <v>17800000</v>
      </c>
      <c r="D78" s="20">
        <f>+Febrero!F78</f>
        <v>0</v>
      </c>
      <c r="F78" s="20">
        <f t="shared" si="37"/>
        <v>0</v>
      </c>
      <c r="G78" s="36">
        <f t="shared" si="38"/>
        <v>17800000</v>
      </c>
    </row>
    <row r="79" spans="1:7" x14ac:dyDescent="0.55000000000000004">
      <c r="A79" s="43" t="s">
        <v>91</v>
      </c>
      <c r="B79" s="38" t="s">
        <v>236</v>
      </c>
      <c r="C79" s="20">
        <v>8598608.9600000009</v>
      </c>
      <c r="D79" s="20">
        <f>+Febrero!F79</f>
        <v>0</v>
      </c>
      <c r="F79" s="20">
        <f t="shared" si="37"/>
        <v>0</v>
      </c>
      <c r="G79" s="36">
        <f t="shared" si="38"/>
        <v>8598608.9600000009</v>
      </c>
    </row>
    <row r="80" spans="1:7" x14ac:dyDescent="0.55000000000000004">
      <c r="A80" s="43"/>
      <c r="B80" s="48"/>
    </row>
    <row r="81" spans="1:6" x14ac:dyDescent="0.55000000000000004">
      <c r="A81" s="43"/>
      <c r="B81" s="48"/>
    </row>
    <row r="82" spans="1:6" x14ac:dyDescent="0.55000000000000004">
      <c r="A82" s="43"/>
      <c r="B82" s="48"/>
    </row>
    <row r="83" spans="1:6" x14ac:dyDescent="0.55000000000000004">
      <c r="A83" s="43"/>
      <c r="B83" s="48"/>
    </row>
    <row r="84" spans="1:6" x14ac:dyDescent="0.55000000000000004">
      <c r="A84" s="43"/>
      <c r="B84" s="48"/>
    </row>
    <row r="85" spans="1:6" x14ac:dyDescent="0.55000000000000004">
      <c r="A85" s="43"/>
      <c r="B85" s="48"/>
    </row>
    <row r="86" spans="1:6" x14ac:dyDescent="0.55000000000000004">
      <c r="A86" s="43"/>
      <c r="B86" s="48"/>
    </row>
    <row r="87" spans="1:6" x14ac:dyDescent="0.55000000000000004">
      <c r="A87" s="43"/>
      <c r="B87" s="38"/>
    </row>
    <row r="88" spans="1:6" x14ac:dyDescent="0.55000000000000004">
      <c r="A88" s="43"/>
      <c r="B88" s="38"/>
    </row>
    <row r="89" spans="1:6" x14ac:dyDescent="0.55000000000000004">
      <c r="A89" s="43"/>
      <c r="B89" s="38"/>
    </row>
    <row r="90" spans="1:6" x14ac:dyDescent="0.55000000000000004">
      <c r="A90" s="43"/>
      <c r="B90" s="38"/>
    </row>
    <row r="91" spans="1:6" x14ac:dyDescent="0.55000000000000004">
      <c r="A91" s="43"/>
      <c r="B91" s="38"/>
    </row>
    <row r="92" spans="1:6" x14ac:dyDescent="0.55000000000000004">
      <c r="A92" s="43"/>
      <c r="B92" s="65" t="str">
        <f>+B2</f>
        <v>MUNICIPALIDAD DE LAS COLORADAS</v>
      </c>
      <c r="C92" s="65"/>
    </row>
    <row r="93" spans="1:6" x14ac:dyDescent="0.55000000000000004">
      <c r="A93" s="43"/>
      <c r="B93" s="65" t="s">
        <v>92</v>
      </c>
      <c r="C93" s="65"/>
    </row>
    <row r="94" spans="1:6" x14ac:dyDescent="0.55000000000000004">
      <c r="A94" s="43"/>
      <c r="B94" s="6"/>
    </row>
    <row r="95" spans="1:6" x14ac:dyDescent="0.55000000000000004">
      <c r="A95" s="43"/>
      <c r="B95" s="6" t="s">
        <v>252</v>
      </c>
    </row>
    <row r="96" spans="1:6" x14ac:dyDescent="0.55000000000000004">
      <c r="A96" s="43"/>
      <c r="B96" s="6"/>
      <c r="C96" s="29"/>
      <c r="F96" s="34" t="str">
        <f>+F5</f>
        <v>MARZO DE 2021</v>
      </c>
    </row>
    <row r="97" spans="1:7" x14ac:dyDescent="0.55000000000000004">
      <c r="A97" s="43"/>
      <c r="B97" s="6"/>
      <c r="C97" s="30"/>
      <c r="D97" s="30"/>
      <c r="E97" s="30"/>
      <c r="F97" s="30"/>
      <c r="G97" s="39"/>
    </row>
    <row r="98" spans="1:7" x14ac:dyDescent="0.55000000000000004">
      <c r="A98" s="40" t="s">
        <v>258</v>
      </c>
      <c r="B98" s="41" t="s">
        <v>253</v>
      </c>
      <c r="C98" s="27">
        <f>+C99+C165+C191+C197</f>
        <v>196879494.90000004</v>
      </c>
      <c r="D98" s="27">
        <f>+D99+D163+D190+D195</f>
        <v>17464267.786666669</v>
      </c>
      <c r="E98" s="27">
        <f>+E99+E163+E190+E195</f>
        <v>10600603.626611572</v>
      </c>
      <c r="F98" s="27">
        <f>+F99+F163+F190+F195</f>
        <v>28218962.563278235</v>
      </c>
      <c r="G98" s="27">
        <f>+G99+G163+G190+G195</f>
        <v>69558151.616721764</v>
      </c>
    </row>
    <row r="99" spans="1:7" x14ac:dyDescent="0.55000000000000004">
      <c r="A99" s="40" t="s">
        <v>93</v>
      </c>
      <c r="B99" s="41" t="s">
        <v>94</v>
      </c>
      <c r="C99" s="24">
        <f>+C100+C143</f>
        <v>152547123.26000002</v>
      </c>
      <c r="D99" s="24">
        <f>+D100+D165+D191+D197</f>
        <v>17464267.786666669</v>
      </c>
      <c r="E99" s="24">
        <f>+E100+E165+E191+E197</f>
        <v>10600603.626611572</v>
      </c>
      <c r="F99" s="24">
        <f>+F100+F165+F191+F197</f>
        <v>28218962.563278235</v>
      </c>
      <c r="G99" s="24">
        <f>+G100+G165+G191+G197</f>
        <v>65046163.986721769</v>
      </c>
    </row>
    <row r="100" spans="1:7" x14ac:dyDescent="0.55000000000000004">
      <c r="A100" s="40" t="s">
        <v>95</v>
      </c>
      <c r="B100" s="41" t="s">
        <v>96</v>
      </c>
      <c r="C100" s="24">
        <f>+C101+C111</f>
        <v>134236828.48000002</v>
      </c>
      <c r="D100" s="24">
        <f>+D101+D143</f>
        <v>7192962.7866666671</v>
      </c>
      <c r="E100" s="24">
        <f>+E101+E143</f>
        <v>4807945.3466115706</v>
      </c>
      <c r="F100" s="24">
        <f>+F101+F143</f>
        <v>12154999.283278238</v>
      </c>
      <c r="G100" s="24">
        <f>+G101+G143</f>
        <v>60026518.306721769</v>
      </c>
    </row>
    <row r="101" spans="1:7" x14ac:dyDescent="0.55000000000000004">
      <c r="A101" s="40" t="s">
        <v>97</v>
      </c>
      <c r="B101" s="41" t="s">
        <v>98</v>
      </c>
      <c r="C101" s="24">
        <f>SUM(C102:C109)</f>
        <v>119956928.51000001</v>
      </c>
      <c r="D101" s="24">
        <f>+D102+D111</f>
        <v>6672710.9466666672</v>
      </c>
      <c r="E101" s="24">
        <f>+E102+E111</f>
        <v>3876914.1966115702</v>
      </c>
      <c r="F101" s="24">
        <f>+F102+F111</f>
        <v>10549625.143278237</v>
      </c>
      <c r="G101" s="24">
        <f>+G102+G111</f>
        <v>44068501.44672177</v>
      </c>
    </row>
    <row r="102" spans="1:7" x14ac:dyDescent="0.55000000000000004">
      <c r="A102" s="43" t="s">
        <v>99</v>
      </c>
      <c r="B102" s="38" t="s">
        <v>263</v>
      </c>
      <c r="C102" s="20">
        <f>3603976.97+27987951.58+6312942.23+2433355.84</f>
        <v>40338226.620000005</v>
      </c>
      <c r="D102" s="29">
        <f>+Febrero!F102</f>
        <v>4589367.07</v>
      </c>
      <c r="E102" s="29">
        <v>2632269.25</v>
      </c>
      <c r="F102" s="29">
        <f>+E102+D102</f>
        <v>7221636.3200000003</v>
      </c>
      <c r="G102" s="29">
        <f>+C102-F102</f>
        <v>33116590.300000004</v>
      </c>
    </row>
    <row r="103" spans="1:7" x14ac:dyDescent="0.55000000000000004">
      <c r="A103" s="43" t="s">
        <v>100</v>
      </c>
      <c r="B103" s="38" t="s">
        <v>229</v>
      </c>
      <c r="C103" s="20">
        <v>56416520.380000003</v>
      </c>
      <c r="D103" s="29">
        <f>+Febrero!F103</f>
        <v>8931879.5999999996</v>
      </c>
      <c r="E103" s="29">
        <v>4696220.21</v>
      </c>
      <c r="F103" s="29">
        <f t="shared" ref="F103:F106" si="39">+E103+D103</f>
        <v>13628099.809999999</v>
      </c>
      <c r="G103" s="64">
        <f t="shared" ref="G103:G105" si="40">+C103-F103</f>
        <v>42788420.570000008</v>
      </c>
    </row>
    <row r="104" spans="1:7" x14ac:dyDescent="0.55000000000000004">
      <c r="A104" s="43" t="s">
        <v>101</v>
      </c>
      <c r="B104" s="38" t="s">
        <v>264</v>
      </c>
      <c r="D104" s="29">
        <f>+Febrero!F104</f>
        <v>0</v>
      </c>
      <c r="F104" s="29">
        <f t="shared" si="39"/>
        <v>0</v>
      </c>
      <c r="G104" s="64">
        <f t="shared" si="40"/>
        <v>0</v>
      </c>
    </row>
    <row r="105" spans="1:7" x14ac:dyDescent="0.55000000000000004">
      <c r="A105" s="43" t="s">
        <v>102</v>
      </c>
      <c r="B105" s="38" t="s">
        <v>284</v>
      </c>
      <c r="C105" s="20">
        <v>21941843.969999999</v>
      </c>
      <c r="D105" s="29">
        <f>+Febrero!F105</f>
        <v>2687615.63</v>
      </c>
      <c r="E105" s="29">
        <v>1552536.84</v>
      </c>
      <c r="F105" s="29">
        <f t="shared" si="39"/>
        <v>4240152.47</v>
      </c>
      <c r="G105" s="64">
        <f t="shared" si="40"/>
        <v>17701691.5</v>
      </c>
    </row>
    <row r="106" spans="1:7" x14ac:dyDescent="0.55000000000000004">
      <c r="A106" s="43" t="s">
        <v>103</v>
      </c>
      <c r="B106" s="38" t="s">
        <v>265</v>
      </c>
      <c r="C106" s="20">
        <v>1260337.54</v>
      </c>
      <c r="D106" s="29">
        <f>+Febrero!F106</f>
        <v>152850.52000000002</v>
      </c>
      <c r="E106" s="29">
        <v>88281.59</v>
      </c>
      <c r="F106" s="29">
        <f t="shared" si="39"/>
        <v>241132.11000000002</v>
      </c>
      <c r="G106" s="64">
        <f t="shared" ref="G106:G107" si="41">+C106-F106</f>
        <v>1019205.43</v>
      </c>
    </row>
    <row r="107" spans="1:7" x14ac:dyDescent="0.55000000000000004">
      <c r="A107" s="43"/>
      <c r="D107" s="29">
        <f>+Febrero!F107</f>
        <v>0</v>
      </c>
      <c r="F107" s="29"/>
      <c r="G107" s="64">
        <f t="shared" si="41"/>
        <v>0</v>
      </c>
    </row>
    <row r="108" spans="1:7" x14ac:dyDescent="0.55000000000000004">
      <c r="A108" s="43"/>
      <c r="B108" s="38"/>
      <c r="G108" s="36"/>
    </row>
    <row r="109" spans="1:7" x14ac:dyDescent="0.55000000000000004">
      <c r="A109" s="43"/>
      <c r="G109" s="36"/>
    </row>
    <row r="110" spans="1:7" x14ac:dyDescent="0.55000000000000004">
      <c r="A110" s="38"/>
      <c r="B110" s="38"/>
    </row>
    <row r="111" spans="1:7" x14ac:dyDescent="0.55000000000000004">
      <c r="A111" s="40" t="s">
        <v>104</v>
      </c>
      <c r="B111" s="41" t="s">
        <v>105</v>
      </c>
      <c r="C111" s="24">
        <f>SUM(C112:C137)</f>
        <v>14279899.969999999</v>
      </c>
      <c r="D111" s="24">
        <f>SUM(D112:D140)</f>
        <v>2083343.8766666667</v>
      </c>
      <c r="E111" s="24">
        <f t="shared" ref="E111:G111" si="42">SUM(E112:E136)</f>
        <v>1244644.9466115704</v>
      </c>
      <c r="F111" s="24">
        <f t="shared" si="42"/>
        <v>3327988.8232782371</v>
      </c>
      <c r="G111" s="24">
        <f t="shared" si="42"/>
        <v>10951911.146721765</v>
      </c>
    </row>
    <row r="112" spans="1:7" x14ac:dyDescent="0.55000000000000004">
      <c r="A112" s="43" t="s">
        <v>106</v>
      </c>
      <c r="B112" s="38" t="s">
        <v>39</v>
      </c>
      <c r="C112" s="7"/>
      <c r="D112" s="20">
        <f>+Febrero!F112</f>
        <v>0</v>
      </c>
      <c r="F112" s="20">
        <f t="shared" ref="F112:F136" si="43">+E112+D112</f>
        <v>0</v>
      </c>
      <c r="G112" s="36">
        <f t="shared" ref="G112:G136" si="44">+C113-F112</f>
        <v>58050</v>
      </c>
    </row>
    <row r="113" spans="1:9" x14ac:dyDescent="0.55000000000000004">
      <c r="A113" s="43" t="s">
        <v>107</v>
      </c>
      <c r="B113" s="38" t="s">
        <v>108</v>
      </c>
      <c r="C113" s="20">
        <v>58050</v>
      </c>
      <c r="D113" s="20">
        <f>+Febrero!F113</f>
        <v>1877.77</v>
      </c>
      <c r="F113" s="20">
        <f t="shared" si="43"/>
        <v>1877.77</v>
      </c>
      <c r="G113" s="36">
        <f t="shared" si="44"/>
        <v>2952068.81</v>
      </c>
    </row>
    <row r="114" spans="1:9" x14ac:dyDescent="0.55000000000000004">
      <c r="A114" s="43" t="s">
        <v>109</v>
      </c>
      <c r="B114" s="38" t="s">
        <v>110</v>
      </c>
      <c r="C114" s="20">
        <v>2953946.58</v>
      </c>
      <c r="D114" s="20">
        <f>+Febrero!F114</f>
        <v>340803.31999999995</v>
      </c>
      <c r="E114" s="20">
        <v>227920.84</v>
      </c>
      <c r="F114" s="20">
        <f t="shared" si="43"/>
        <v>568724.15999999992</v>
      </c>
      <c r="G114" s="36">
        <f t="shared" si="44"/>
        <v>-436553.99999999988</v>
      </c>
    </row>
    <row r="115" spans="1:9" x14ac:dyDescent="0.55000000000000004">
      <c r="A115" s="43" t="s">
        <v>111</v>
      </c>
      <c r="B115" s="38" t="s">
        <v>112</v>
      </c>
      <c r="C115" s="20">
        <v>132170.16</v>
      </c>
      <c r="D115" s="20">
        <f>+Febrero!F115</f>
        <v>58520</v>
      </c>
      <c r="E115" s="20">
        <v>64000</v>
      </c>
      <c r="F115" s="20">
        <f t="shared" si="43"/>
        <v>122520</v>
      </c>
      <c r="G115" s="36">
        <f t="shared" si="44"/>
        <v>-42520</v>
      </c>
    </row>
    <row r="116" spans="1:9" x14ac:dyDescent="0.55000000000000004">
      <c r="A116" s="43" t="s">
        <v>113</v>
      </c>
      <c r="B116" s="38" t="s">
        <v>114</v>
      </c>
      <c r="C116" s="20">
        <v>80000</v>
      </c>
      <c r="D116" s="20">
        <f>+Febrero!F116</f>
        <v>19230</v>
      </c>
      <c r="E116" s="20">
        <v>5670</v>
      </c>
      <c r="F116" s="20">
        <f t="shared" si="43"/>
        <v>24900</v>
      </c>
      <c r="G116" s="36">
        <f t="shared" si="44"/>
        <v>662997.63</v>
      </c>
      <c r="H116" s="5"/>
      <c r="I116" s="11"/>
    </row>
    <row r="117" spans="1:9" x14ac:dyDescent="0.55000000000000004">
      <c r="A117" s="43" t="s">
        <v>115</v>
      </c>
      <c r="B117" s="38" t="s">
        <v>116</v>
      </c>
      <c r="C117" s="20">
        <v>687897.63</v>
      </c>
      <c r="D117" s="20">
        <f>+Febrero!F117</f>
        <v>288582.37</v>
      </c>
      <c r="E117" s="20">
        <v>261931.13</v>
      </c>
      <c r="F117" s="20">
        <f t="shared" si="43"/>
        <v>550513.5</v>
      </c>
      <c r="G117" s="36">
        <f t="shared" si="44"/>
        <v>550498.97</v>
      </c>
    </row>
    <row r="118" spans="1:9" x14ac:dyDescent="0.55000000000000004">
      <c r="A118" s="43" t="s">
        <v>117</v>
      </c>
      <c r="B118" s="38" t="s">
        <v>118</v>
      </c>
      <c r="C118" s="20">
        <v>1101012.47</v>
      </c>
      <c r="D118" s="20">
        <f>+Febrero!F118</f>
        <v>568233.27</v>
      </c>
      <c r="E118" s="20">
        <v>104151.52</v>
      </c>
      <c r="F118" s="20">
        <f t="shared" si="43"/>
        <v>672384.79</v>
      </c>
      <c r="G118" s="36">
        <f t="shared" si="44"/>
        <v>-239658.42000000004</v>
      </c>
    </row>
    <row r="119" spans="1:9" x14ac:dyDescent="0.55000000000000004">
      <c r="A119" s="43" t="s">
        <v>119</v>
      </c>
      <c r="B119" s="38" t="s">
        <v>228</v>
      </c>
      <c r="C119" s="20">
        <v>432726.37</v>
      </c>
      <c r="D119" s="20">
        <f>+Febrero!F119</f>
        <v>9370.24</v>
      </c>
      <c r="E119" s="20">
        <v>55913.4</v>
      </c>
      <c r="F119" s="20">
        <f t="shared" si="43"/>
        <v>65283.64</v>
      </c>
      <c r="G119" s="36">
        <f t="shared" si="44"/>
        <v>84716.36</v>
      </c>
    </row>
    <row r="120" spans="1:9" x14ac:dyDescent="0.55000000000000004">
      <c r="A120" s="43" t="s">
        <v>120</v>
      </c>
      <c r="B120" s="38" t="s">
        <v>121</v>
      </c>
      <c r="C120" s="20">
        <v>150000</v>
      </c>
      <c r="D120" s="20">
        <f>+Febrero!F120</f>
        <v>11290.82</v>
      </c>
      <c r="E120" s="20">
        <v>38930.43</v>
      </c>
      <c r="F120" s="20">
        <f t="shared" si="43"/>
        <v>50221.25</v>
      </c>
      <c r="G120" s="36">
        <f t="shared" si="44"/>
        <v>1521091.36</v>
      </c>
    </row>
    <row r="121" spans="1:9" x14ac:dyDescent="0.55000000000000004">
      <c r="A121" s="43" t="s">
        <v>122</v>
      </c>
      <c r="B121" s="38" t="s">
        <v>123</v>
      </c>
      <c r="C121" s="20">
        <v>1571312.61</v>
      </c>
      <c r="D121" s="20">
        <f>+Febrero!F121</f>
        <v>58176.5</v>
      </c>
      <c r="E121" s="20">
        <v>65169.06</v>
      </c>
      <c r="F121" s="20">
        <f t="shared" si="43"/>
        <v>123345.56</v>
      </c>
      <c r="G121" s="36">
        <f t="shared" si="44"/>
        <v>26654.440000000002</v>
      </c>
    </row>
    <row r="122" spans="1:9" x14ac:dyDescent="0.55000000000000004">
      <c r="A122" s="43" t="s">
        <v>124</v>
      </c>
      <c r="B122" s="44" t="s">
        <v>125</v>
      </c>
      <c r="C122" s="7">
        <v>150000</v>
      </c>
      <c r="D122" s="20">
        <f>+Febrero!F122</f>
        <v>14300</v>
      </c>
      <c r="E122" s="20">
        <v>14900</v>
      </c>
      <c r="F122" s="20">
        <f t="shared" si="43"/>
        <v>29200</v>
      </c>
      <c r="G122" s="36">
        <f t="shared" si="44"/>
        <v>518256.54000000004</v>
      </c>
    </row>
    <row r="123" spans="1:9" x14ac:dyDescent="0.55000000000000004">
      <c r="A123" s="43" t="s">
        <v>126</v>
      </c>
      <c r="B123" s="38" t="s">
        <v>127</v>
      </c>
      <c r="C123" s="20">
        <v>547456.54</v>
      </c>
      <c r="D123" s="20">
        <f>+Febrero!F123</f>
        <v>49974.76</v>
      </c>
      <c r="E123" s="20">
        <v>10360</v>
      </c>
      <c r="F123" s="20">
        <f t="shared" si="43"/>
        <v>60334.76</v>
      </c>
      <c r="G123" s="36">
        <f t="shared" si="44"/>
        <v>326665.24</v>
      </c>
    </row>
    <row r="124" spans="1:9" x14ac:dyDescent="0.55000000000000004">
      <c r="A124" s="43" t="s">
        <v>128</v>
      </c>
      <c r="B124" s="38" t="s">
        <v>129</v>
      </c>
      <c r="C124" s="20">
        <v>387000</v>
      </c>
      <c r="D124" s="20">
        <f>+Febrero!F124</f>
        <v>49279.666666666664</v>
      </c>
      <c r="E124" s="20">
        <f>6074.45/1.21</f>
        <v>5020.2066115702482</v>
      </c>
      <c r="F124" s="20">
        <f t="shared" si="43"/>
        <v>54299.873278236912</v>
      </c>
      <c r="G124" s="36">
        <f t="shared" si="44"/>
        <v>487500.12672176311</v>
      </c>
    </row>
    <row r="125" spans="1:9" x14ac:dyDescent="0.55000000000000004">
      <c r="A125" s="43" t="s">
        <v>130</v>
      </c>
      <c r="B125" s="38" t="s">
        <v>131</v>
      </c>
      <c r="C125" s="20">
        <v>541800</v>
      </c>
      <c r="D125" s="20">
        <f>+Febrero!F125</f>
        <v>70010</v>
      </c>
      <c r="E125" s="20">
        <v>49402</v>
      </c>
      <c r="F125" s="20">
        <f t="shared" si="43"/>
        <v>119412</v>
      </c>
      <c r="G125" s="36">
        <f t="shared" si="44"/>
        <v>530588</v>
      </c>
    </row>
    <row r="126" spans="1:9" x14ac:dyDescent="0.55000000000000004">
      <c r="A126" s="43" t="s">
        <v>132</v>
      </c>
      <c r="B126" s="38" t="s">
        <v>133</v>
      </c>
      <c r="C126" s="20">
        <v>650000</v>
      </c>
      <c r="D126" s="20">
        <f>+Febrero!F126</f>
        <v>0</v>
      </c>
      <c r="F126" s="20">
        <f t="shared" si="43"/>
        <v>0</v>
      </c>
      <c r="G126" s="36">
        <f t="shared" si="44"/>
        <v>50000</v>
      </c>
    </row>
    <row r="127" spans="1:9" x14ac:dyDescent="0.55000000000000004">
      <c r="A127" s="43" t="s">
        <v>134</v>
      </c>
      <c r="B127" s="38" t="s">
        <v>135</v>
      </c>
      <c r="C127" s="20">
        <v>50000</v>
      </c>
      <c r="D127" s="20">
        <f>+Febrero!F127</f>
        <v>0</v>
      </c>
      <c r="E127" s="20">
        <v>6800</v>
      </c>
      <c r="F127" s="20">
        <f t="shared" si="43"/>
        <v>6800</v>
      </c>
      <c r="G127" s="36">
        <f t="shared" si="44"/>
        <v>194440</v>
      </c>
    </row>
    <row r="128" spans="1:9" x14ac:dyDescent="0.55000000000000004">
      <c r="A128" s="43" t="s">
        <v>136</v>
      </c>
      <c r="B128" s="38" t="s">
        <v>137</v>
      </c>
      <c r="C128" s="20">
        <v>201240</v>
      </c>
      <c r="D128" s="20">
        <f>+Febrero!F128</f>
        <v>2535</v>
      </c>
      <c r="E128" s="20">
        <v>25548</v>
      </c>
      <c r="F128" s="20">
        <f t="shared" si="43"/>
        <v>28083</v>
      </c>
      <c r="G128" s="36">
        <f t="shared" si="44"/>
        <v>436317</v>
      </c>
    </row>
    <row r="129" spans="1:7" x14ac:dyDescent="0.55000000000000004">
      <c r="A129" s="43" t="s">
        <v>138</v>
      </c>
      <c r="B129" s="38" t="s">
        <v>139</v>
      </c>
      <c r="C129" s="20">
        <v>464400</v>
      </c>
      <c r="D129" s="20">
        <f>+Febrero!F129</f>
        <v>50971.68</v>
      </c>
      <c r="E129" s="20">
        <v>5500</v>
      </c>
      <c r="F129" s="20">
        <f t="shared" si="43"/>
        <v>56471.68</v>
      </c>
      <c r="G129" s="36">
        <f t="shared" si="44"/>
        <v>2767128.32</v>
      </c>
    </row>
    <row r="130" spans="1:7" x14ac:dyDescent="0.55000000000000004">
      <c r="A130" s="43" t="s">
        <v>140</v>
      </c>
      <c r="B130" s="38" t="s">
        <v>141</v>
      </c>
      <c r="C130" s="20">
        <v>2823600</v>
      </c>
      <c r="D130" s="20">
        <f>+Febrero!F130</f>
        <v>386000</v>
      </c>
      <c r="E130" s="7">
        <v>196500</v>
      </c>
      <c r="F130" s="20">
        <f t="shared" si="43"/>
        <v>582500</v>
      </c>
      <c r="G130" s="36">
        <f t="shared" si="44"/>
        <v>-282500</v>
      </c>
    </row>
    <row r="131" spans="1:7" x14ac:dyDescent="0.55000000000000004">
      <c r="A131" s="43" t="s">
        <v>142</v>
      </c>
      <c r="B131" s="38" t="s">
        <v>143</v>
      </c>
      <c r="C131" s="20">
        <v>300000</v>
      </c>
      <c r="D131" s="20">
        <f>+Febrero!F131</f>
        <v>52707.479999999996</v>
      </c>
      <c r="E131" s="20">
        <v>35837.99</v>
      </c>
      <c r="F131" s="20">
        <f t="shared" si="43"/>
        <v>88545.47</v>
      </c>
      <c r="G131" s="36">
        <f t="shared" si="44"/>
        <v>333942.14</v>
      </c>
    </row>
    <row r="132" spans="1:7" x14ac:dyDescent="0.55000000000000004">
      <c r="A132" s="43" t="s">
        <v>144</v>
      </c>
      <c r="B132" s="38" t="s">
        <v>285</v>
      </c>
      <c r="C132" s="20">
        <f>100000+322487.61</f>
        <v>422487.61</v>
      </c>
      <c r="D132" s="20">
        <f>+Febrero!F132</f>
        <v>10000</v>
      </c>
      <c r="F132" s="20">
        <f t="shared" si="43"/>
        <v>10000</v>
      </c>
      <c r="G132" s="36">
        <f t="shared" si="44"/>
        <v>114800</v>
      </c>
    </row>
    <row r="133" spans="1:7" x14ac:dyDescent="0.55000000000000004">
      <c r="A133" s="43" t="s">
        <v>145</v>
      </c>
      <c r="B133" s="44" t="s">
        <v>286</v>
      </c>
      <c r="C133" s="20">
        <v>124800</v>
      </c>
      <c r="D133" s="20">
        <f>+Febrero!F133</f>
        <v>33481</v>
      </c>
      <c r="E133" s="20">
        <v>36350.370000000003</v>
      </c>
      <c r="F133" s="20">
        <f t="shared" si="43"/>
        <v>69831.37</v>
      </c>
      <c r="G133" s="36">
        <f t="shared" si="44"/>
        <v>130168.63</v>
      </c>
    </row>
    <row r="134" spans="1:7" x14ac:dyDescent="0.55000000000000004">
      <c r="A134" s="43" t="s">
        <v>146</v>
      </c>
      <c r="B134" s="44" t="s">
        <v>149</v>
      </c>
      <c r="C134" s="20">
        <v>200000</v>
      </c>
      <c r="D134" s="20">
        <f>+Febrero!F134</f>
        <v>8000</v>
      </c>
      <c r="E134" s="20">
        <v>10000</v>
      </c>
      <c r="F134" s="20">
        <f t="shared" si="43"/>
        <v>18000</v>
      </c>
      <c r="G134" s="36">
        <f t="shared" si="44"/>
        <v>232000</v>
      </c>
    </row>
    <row r="135" spans="1:7" x14ac:dyDescent="0.55000000000000004">
      <c r="A135" s="43" t="s">
        <v>147</v>
      </c>
      <c r="B135" s="44" t="s">
        <v>287</v>
      </c>
      <c r="C135" s="20">
        <v>250000</v>
      </c>
      <c r="D135" s="20">
        <f>+Febrero!F135</f>
        <v>0</v>
      </c>
      <c r="F135" s="20">
        <f t="shared" si="43"/>
        <v>0</v>
      </c>
      <c r="G135" s="36">
        <f t="shared" si="44"/>
        <v>0</v>
      </c>
    </row>
    <row r="136" spans="1:7" x14ac:dyDescent="0.55000000000000004">
      <c r="A136" s="43" t="s">
        <v>148</v>
      </c>
      <c r="B136" s="32" t="s">
        <v>274</v>
      </c>
      <c r="D136" s="20">
        <f>+Febrero!F136</f>
        <v>0</v>
      </c>
      <c r="E136" s="20">
        <v>24740</v>
      </c>
      <c r="F136" s="20">
        <f t="shared" si="43"/>
        <v>24740</v>
      </c>
      <c r="G136" s="36">
        <f t="shared" si="44"/>
        <v>-24740</v>
      </c>
    </row>
    <row r="137" spans="1:7" x14ac:dyDescent="0.55000000000000004">
      <c r="A137" s="43" t="s">
        <v>278</v>
      </c>
      <c r="B137" s="44" t="s">
        <v>279</v>
      </c>
      <c r="C137" s="5"/>
    </row>
    <row r="138" spans="1:7" x14ac:dyDescent="0.55000000000000004">
      <c r="A138" s="50"/>
      <c r="B138" s="51"/>
    </row>
    <row r="139" spans="1:7" x14ac:dyDescent="0.55000000000000004">
      <c r="A139" s="38"/>
      <c r="B139" s="52"/>
    </row>
    <row r="140" spans="1:7" x14ac:dyDescent="0.55000000000000004">
      <c r="A140" s="38"/>
      <c r="B140" s="38"/>
    </row>
    <row r="141" spans="1:7" x14ac:dyDescent="0.55000000000000004">
      <c r="A141" s="38"/>
      <c r="B141" s="38"/>
    </row>
    <row r="142" spans="1:7" x14ac:dyDescent="0.55000000000000004">
      <c r="A142" s="38"/>
      <c r="B142" s="38"/>
    </row>
    <row r="143" spans="1:7" x14ac:dyDescent="0.55000000000000004">
      <c r="A143" s="40" t="s">
        <v>150</v>
      </c>
      <c r="B143" s="41" t="s">
        <v>151</v>
      </c>
      <c r="C143" s="28">
        <f>+C144</f>
        <v>18310294.780000001</v>
      </c>
      <c r="D143" s="28">
        <f>+D144</f>
        <v>520251.83999999997</v>
      </c>
      <c r="E143" s="28">
        <f t="shared" ref="E143:G143" si="45">+E144</f>
        <v>931031.14999999991</v>
      </c>
      <c r="F143" s="28">
        <f t="shared" si="45"/>
        <v>1605374.14</v>
      </c>
      <c r="G143" s="28">
        <f t="shared" si="45"/>
        <v>15958016.860000001</v>
      </c>
    </row>
    <row r="144" spans="1:7" x14ac:dyDescent="0.55000000000000004">
      <c r="A144" s="40" t="s">
        <v>152</v>
      </c>
      <c r="B144" s="41" t="s">
        <v>153</v>
      </c>
      <c r="C144" s="28">
        <f>SUM(C145:C160)</f>
        <v>18310294.780000001</v>
      </c>
      <c r="D144" s="28">
        <f>SUM(D152:D166)</f>
        <v>520251.83999999997</v>
      </c>
      <c r="E144" s="28">
        <f t="shared" ref="E144:G144" si="46">SUM(E145:E159)</f>
        <v>931031.14999999991</v>
      </c>
      <c r="F144" s="28">
        <f t="shared" si="46"/>
        <v>1605374.14</v>
      </c>
      <c r="G144" s="28">
        <f t="shared" si="46"/>
        <v>15958016.860000001</v>
      </c>
    </row>
    <row r="145" spans="1:8" x14ac:dyDescent="0.55000000000000004">
      <c r="A145" s="43" t="s">
        <v>154</v>
      </c>
      <c r="B145" s="44" t="s">
        <v>155</v>
      </c>
      <c r="C145" s="20">
        <v>366000</v>
      </c>
      <c r="D145" s="20">
        <f>+Febrero!F145</f>
        <v>57000</v>
      </c>
      <c r="E145" s="7">
        <v>75568.820000000007</v>
      </c>
      <c r="F145" s="20">
        <f t="shared" ref="F145:F160" si="47">+E145+D145</f>
        <v>132568.82</v>
      </c>
      <c r="G145" s="36">
        <f t="shared" ref="G145:G160" si="48">+C147-F145</f>
        <v>118207.18</v>
      </c>
    </row>
    <row r="146" spans="1:8" x14ac:dyDescent="0.55000000000000004">
      <c r="A146" s="43" t="s">
        <v>156</v>
      </c>
      <c r="B146" s="38" t="s">
        <v>157</v>
      </c>
      <c r="C146" s="20">
        <v>380903.78</v>
      </c>
      <c r="D146" s="20">
        <f>+Febrero!F146</f>
        <v>22796.15</v>
      </c>
      <c r="E146" s="7">
        <v>60283.39</v>
      </c>
      <c r="F146" s="20">
        <f t="shared" si="47"/>
        <v>83079.540000000008</v>
      </c>
      <c r="G146" s="36">
        <f t="shared" si="48"/>
        <v>-57079.540000000008</v>
      </c>
    </row>
    <row r="147" spans="1:8" x14ac:dyDescent="0.55000000000000004">
      <c r="A147" s="43" t="s">
        <v>158</v>
      </c>
      <c r="B147" s="38" t="s">
        <v>159</v>
      </c>
      <c r="C147" s="20">
        <v>250776</v>
      </c>
      <c r="D147" s="20">
        <f>+Febrero!F147</f>
        <v>0</v>
      </c>
      <c r="E147" s="7"/>
      <c r="F147" s="20">
        <f t="shared" si="47"/>
        <v>0</v>
      </c>
      <c r="G147" s="36">
        <f t="shared" si="48"/>
        <v>9840000</v>
      </c>
    </row>
    <row r="148" spans="1:8" x14ac:dyDescent="0.55000000000000004">
      <c r="A148" s="43" t="s">
        <v>160</v>
      </c>
      <c r="B148" s="44" t="s">
        <v>161</v>
      </c>
      <c r="C148" s="20">
        <v>26000</v>
      </c>
      <c r="D148" s="20">
        <f>+Febrero!F148</f>
        <v>0</v>
      </c>
      <c r="E148" s="7"/>
      <c r="F148" s="20">
        <f t="shared" si="47"/>
        <v>0</v>
      </c>
      <c r="G148" s="36">
        <f t="shared" si="48"/>
        <v>630000</v>
      </c>
      <c r="H148" s="11"/>
    </row>
    <row r="149" spans="1:8" x14ac:dyDescent="0.55000000000000004">
      <c r="A149" s="43" t="s">
        <v>0</v>
      </c>
      <c r="B149" s="44" t="s">
        <v>234</v>
      </c>
      <c r="C149" s="20">
        <v>9840000</v>
      </c>
      <c r="D149" s="20">
        <f>+Febrero!F149</f>
        <v>0</v>
      </c>
      <c r="E149" s="7"/>
      <c r="F149" s="20">
        <f t="shared" si="47"/>
        <v>0</v>
      </c>
      <c r="G149" s="36">
        <f t="shared" si="48"/>
        <v>2160000</v>
      </c>
    </row>
    <row r="150" spans="1:8" x14ac:dyDescent="0.55000000000000004">
      <c r="A150" s="43" t="s">
        <v>162</v>
      </c>
      <c r="B150" s="44" t="s">
        <v>74</v>
      </c>
      <c r="C150" s="20">
        <v>630000</v>
      </c>
      <c r="D150" s="20">
        <f>+Febrero!F150</f>
        <v>0</v>
      </c>
      <c r="E150" s="7"/>
      <c r="F150" s="20">
        <f t="shared" si="47"/>
        <v>0</v>
      </c>
      <c r="G150" s="36">
        <f t="shared" si="48"/>
        <v>3250800</v>
      </c>
    </row>
    <row r="151" spans="1:8" x14ac:dyDescent="0.55000000000000004">
      <c r="A151" s="43" t="s">
        <v>163</v>
      </c>
      <c r="B151" s="38" t="s">
        <v>164</v>
      </c>
      <c r="C151" s="20">
        <v>2160000</v>
      </c>
      <c r="D151" s="20">
        <f>+Febrero!F151</f>
        <v>82895</v>
      </c>
      <c r="E151" s="7">
        <v>538058.93999999994</v>
      </c>
      <c r="F151" s="20">
        <f t="shared" si="47"/>
        <v>620953.93999999994</v>
      </c>
      <c r="G151" s="36">
        <f t="shared" si="48"/>
        <v>-470953.93999999994</v>
      </c>
    </row>
    <row r="152" spans="1:8" x14ac:dyDescent="0.55000000000000004">
      <c r="A152" s="43" t="s">
        <v>165</v>
      </c>
      <c r="B152" s="38" t="s">
        <v>166</v>
      </c>
      <c r="C152" s="7">
        <v>3250800</v>
      </c>
      <c r="D152" s="20">
        <f>+Febrero!F152</f>
        <v>420000</v>
      </c>
      <c r="E152" s="7">
        <v>210000</v>
      </c>
      <c r="F152" s="20">
        <f t="shared" si="47"/>
        <v>630000</v>
      </c>
      <c r="G152" s="36">
        <f t="shared" si="48"/>
        <v>27900</v>
      </c>
    </row>
    <row r="153" spans="1:8" x14ac:dyDescent="0.55000000000000004">
      <c r="A153" s="43" t="s">
        <v>167</v>
      </c>
      <c r="B153" s="38" t="s">
        <v>168</v>
      </c>
      <c r="C153" s="7">
        <v>150000</v>
      </c>
      <c r="D153" s="20">
        <f>+Febrero!F153</f>
        <v>0</v>
      </c>
      <c r="E153" s="7"/>
      <c r="F153" s="20">
        <f t="shared" si="47"/>
        <v>0</v>
      </c>
      <c r="G153" s="36">
        <f t="shared" si="48"/>
        <v>414735</v>
      </c>
    </row>
    <row r="154" spans="1:8" x14ac:dyDescent="0.55000000000000004">
      <c r="A154" s="43" t="s">
        <v>169</v>
      </c>
      <c r="B154" s="44" t="s">
        <v>170</v>
      </c>
      <c r="C154" s="7">
        <v>657900</v>
      </c>
      <c r="D154" s="20">
        <f>+Febrero!F154</f>
        <v>51651.839999999997</v>
      </c>
      <c r="E154" s="7"/>
      <c r="F154" s="20">
        <f t="shared" si="47"/>
        <v>51651.839999999997</v>
      </c>
      <c r="G154" s="36">
        <f t="shared" si="48"/>
        <v>69608.160000000003</v>
      </c>
    </row>
    <row r="155" spans="1:8" x14ac:dyDescent="0.55000000000000004">
      <c r="A155" s="43" t="s">
        <v>1</v>
      </c>
      <c r="B155" s="32" t="s">
        <v>69</v>
      </c>
      <c r="C155" s="7">
        <v>414735</v>
      </c>
      <c r="D155" s="20">
        <f>+Febrero!F155</f>
        <v>0</v>
      </c>
      <c r="E155" s="7"/>
      <c r="F155" s="20">
        <f t="shared" si="47"/>
        <v>0</v>
      </c>
      <c r="G155" s="36">
        <f t="shared" si="48"/>
        <v>61920</v>
      </c>
    </row>
    <row r="156" spans="1:8" x14ac:dyDescent="0.55000000000000004">
      <c r="A156" s="43" t="s">
        <v>171</v>
      </c>
      <c r="B156" s="44" t="s">
        <v>266</v>
      </c>
      <c r="C156" s="7">
        <v>121260</v>
      </c>
      <c r="D156" s="20">
        <f>+Febrero!F156</f>
        <v>0</v>
      </c>
      <c r="E156" s="7">
        <v>10000</v>
      </c>
      <c r="F156" s="20">
        <f t="shared" si="47"/>
        <v>10000</v>
      </c>
      <c r="G156" s="36">
        <f t="shared" si="48"/>
        <v>-10000</v>
      </c>
    </row>
    <row r="157" spans="1:8" x14ac:dyDescent="0.55000000000000004">
      <c r="A157" s="43" t="s">
        <v>172</v>
      </c>
      <c r="B157" s="38" t="s">
        <v>174</v>
      </c>
      <c r="C157" s="7">
        <v>61920</v>
      </c>
      <c r="D157" s="20">
        <f>+Febrero!F157</f>
        <v>5000</v>
      </c>
      <c r="E157" s="7"/>
      <c r="F157" s="20">
        <f t="shared" si="47"/>
        <v>5000</v>
      </c>
      <c r="G157" s="36">
        <f t="shared" si="48"/>
        <v>-5000</v>
      </c>
    </row>
    <row r="158" spans="1:8" x14ac:dyDescent="0.55000000000000004">
      <c r="A158" s="43" t="s">
        <v>173</v>
      </c>
      <c r="B158" s="38" t="s">
        <v>175</v>
      </c>
      <c r="C158" s="7"/>
      <c r="D158" s="20">
        <f>+Febrero!F158</f>
        <v>0</v>
      </c>
      <c r="E158" s="7"/>
      <c r="F158" s="20">
        <f t="shared" si="47"/>
        <v>0</v>
      </c>
      <c r="G158" s="36">
        <f t="shared" si="48"/>
        <v>0</v>
      </c>
    </row>
    <row r="159" spans="1:8" x14ac:dyDescent="0.55000000000000004">
      <c r="A159" s="43" t="s">
        <v>257</v>
      </c>
      <c r="B159" s="7" t="s">
        <v>256</v>
      </c>
      <c r="C159" s="7"/>
      <c r="D159" s="20">
        <f>+Febrero!F159</f>
        <v>35000</v>
      </c>
      <c r="E159" s="7">
        <v>37120</v>
      </c>
      <c r="F159" s="20">
        <f t="shared" si="47"/>
        <v>72120</v>
      </c>
      <c r="G159" s="36">
        <f t="shared" si="48"/>
        <v>-72120</v>
      </c>
    </row>
    <row r="160" spans="1:8" x14ac:dyDescent="0.55000000000000004">
      <c r="A160" s="43"/>
      <c r="B160" s="7"/>
      <c r="C160" s="7"/>
      <c r="D160" s="20">
        <f>+Febrero!F160</f>
        <v>0</v>
      </c>
      <c r="E160" s="7"/>
      <c r="F160" s="20">
        <f t="shared" si="47"/>
        <v>0</v>
      </c>
      <c r="G160" s="36">
        <f t="shared" si="48"/>
        <v>0</v>
      </c>
    </row>
    <row r="161" spans="1:7" x14ac:dyDescent="0.55000000000000004">
      <c r="A161" s="43"/>
      <c r="B161" s="38"/>
    </row>
    <row r="162" spans="1:7" x14ac:dyDescent="0.55000000000000004">
      <c r="A162" s="43"/>
      <c r="B162" s="38"/>
    </row>
    <row r="163" spans="1:7" x14ac:dyDescent="0.55000000000000004">
      <c r="A163" s="43"/>
      <c r="B163" s="38"/>
      <c r="C163" s="29"/>
      <c r="D163" s="29"/>
      <c r="E163" s="29"/>
      <c r="F163" s="29"/>
      <c r="G163" s="38"/>
    </row>
    <row r="164" spans="1:7" x14ac:dyDescent="0.55000000000000004">
      <c r="A164" s="43"/>
      <c r="B164" s="38"/>
      <c r="C164" s="30"/>
      <c r="D164" s="30"/>
      <c r="E164" s="30"/>
      <c r="F164" s="30"/>
      <c r="G164" s="39"/>
    </row>
    <row r="165" spans="1:7" x14ac:dyDescent="0.55000000000000004">
      <c r="A165" s="40" t="s">
        <v>176</v>
      </c>
      <c r="B165" s="41" t="s">
        <v>177</v>
      </c>
      <c r="C165" s="28">
        <f>+C166+C178</f>
        <v>29283608.960000001</v>
      </c>
      <c r="D165" s="28">
        <f t="shared" ref="D165:G165" si="49">+D166+D178</f>
        <v>4300</v>
      </c>
      <c r="E165" s="28">
        <f t="shared" si="49"/>
        <v>1808259.28</v>
      </c>
      <c r="F165" s="28">
        <f t="shared" si="49"/>
        <v>1812559.28</v>
      </c>
      <c r="G165" s="28">
        <f t="shared" si="49"/>
        <v>19271049.68</v>
      </c>
    </row>
    <row r="166" spans="1:7" x14ac:dyDescent="0.55000000000000004">
      <c r="A166" s="40" t="s">
        <v>178</v>
      </c>
      <c r="B166" s="41" t="s">
        <v>179</v>
      </c>
      <c r="C166" s="30">
        <f>SUM(C167:C175)</f>
        <v>2885000</v>
      </c>
      <c r="D166" s="28">
        <f t="shared" ref="D166:E166" si="50">SUM(D167:D175)</f>
        <v>4300</v>
      </c>
      <c r="E166" s="28">
        <f t="shared" si="50"/>
        <v>25799</v>
      </c>
      <c r="F166" s="28">
        <f>SUM(F167:F175)</f>
        <v>30099</v>
      </c>
      <c r="G166" s="28">
        <f t="shared" ref="G166" si="51">SUM(G167:G175)</f>
        <v>154901</v>
      </c>
    </row>
    <row r="167" spans="1:7" x14ac:dyDescent="0.55000000000000004">
      <c r="A167" s="43" t="s">
        <v>180</v>
      </c>
      <c r="B167" s="38" t="s">
        <v>181</v>
      </c>
      <c r="C167" s="7"/>
      <c r="D167" s="20">
        <f>+Febrero!F167</f>
        <v>0</v>
      </c>
      <c r="F167" s="20">
        <f t="shared" ref="F167:F175" si="52">+E167+D167</f>
        <v>0</v>
      </c>
      <c r="G167" s="36">
        <f t="shared" ref="G167:G175" si="53">+C169-F167</f>
        <v>0</v>
      </c>
    </row>
    <row r="168" spans="1:7" x14ac:dyDescent="0.55000000000000004">
      <c r="A168" s="43" t="s">
        <v>182</v>
      </c>
      <c r="B168" s="44" t="s">
        <v>183</v>
      </c>
      <c r="C168" s="7">
        <v>2700000</v>
      </c>
      <c r="D168" s="20">
        <f>+Febrero!F168</f>
        <v>0</v>
      </c>
      <c r="F168" s="20">
        <f t="shared" si="52"/>
        <v>0</v>
      </c>
      <c r="G168" s="36">
        <f t="shared" si="53"/>
        <v>135000</v>
      </c>
    </row>
    <row r="169" spans="1:7" x14ac:dyDescent="0.55000000000000004">
      <c r="A169" s="43" t="s">
        <v>184</v>
      </c>
      <c r="B169" s="44" t="s">
        <v>185</v>
      </c>
      <c r="C169" s="7"/>
      <c r="D169" s="20">
        <f>+Febrero!F169</f>
        <v>0</v>
      </c>
      <c r="F169" s="20">
        <f t="shared" si="52"/>
        <v>0</v>
      </c>
      <c r="G169" s="36">
        <f t="shared" si="53"/>
        <v>50000</v>
      </c>
    </row>
    <row r="170" spans="1:7" x14ac:dyDescent="0.55000000000000004">
      <c r="A170" s="43" t="s">
        <v>186</v>
      </c>
      <c r="B170" s="44" t="s">
        <v>187</v>
      </c>
      <c r="C170" s="7">
        <v>135000</v>
      </c>
      <c r="D170" s="20">
        <f>+Febrero!F170</f>
        <v>4300</v>
      </c>
      <c r="F170" s="20">
        <f t="shared" si="52"/>
        <v>4300</v>
      </c>
      <c r="G170" s="36">
        <f t="shared" si="53"/>
        <v>-4300</v>
      </c>
    </row>
    <row r="171" spans="1:7" x14ac:dyDescent="0.55000000000000004">
      <c r="A171" s="43" t="s">
        <v>188</v>
      </c>
      <c r="B171" s="44" t="s">
        <v>189</v>
      </c>
      <c r="C171" s="7">
        <v>50000</v>
      </c>
      <c r="D171" s="20">
        <f>+Febrero!F171</f>
        <v>0</v>
      </c>
      <c r="E171" s="20">
        <v>25799</v>
      </c>
      <c r="F171" s="20">
        <f t="shared" si="52"/>
        <v>25799</v>
      </c>
      <c r="G171" s="36">
        <f t="shared" si="53"/>
        <v>-25799</v>
      </c>
    </row>
    <row r="172" spans="1:7" x14ac:dyDescent="0.55000000000000004">
      <c r="A172" s="43" t="s">
        <v>190</v>
      </c>
      <c r="B172" s="44" t="s">
        <v>191</v>
      </c>
      <c r="C172" s="7"/>
      <c r="D172" s="20">
        <f>+Febrero!F172</f>
        <v>0</v>
      </c>
      <c r="F172" s="20">
        <f t="shared" si="52"/>
        <v>0</v>
      </c>
      <c r="G172" s="36">
        <f t="shared" si="53"/>
        <v>0</v>
      </c>
    </row>
    <row r="173" spans="1:7" x14ac:dyDescent="0.55000000000000004">
      <c r="A173" s="43" t="s">
        <v>192</v>
      </c>
      <c r="B173" s="44" t="s">
        <v>193</v>
      </c>
      <c r="C173" s="7"/>
      <c r="D173" s="20">
        <f>+Febrero!F173</f>
        <v>0</v>
      </c>
      <c r="F173" s="20">
        <f t="shared" si="52"/>
        <v>0</v>
      </c>
      <c r="G173" s="36">
        <f t="shared" si="53"/>
        <v>0</v>
      </c>
    </row>
    <row r="174" spans="1:7" x14ac:dyDescent="0.55000000000000004">
      <c r="A174" s="43" t="s">
        <v>194</v>
      </c>
      <c r="B174" s="44" t="s">
        <v>195</v>
      </c>
      <c r="D174" s="20">
        <f>+Febrero!F174</f>
        <v>0</v>
      </c>
      <c r="F174" s="20">
        <f t="shared" si="52"/>
        <v>0</v>
      </c>
      <c r="G174" s="36">
        <f t="shared" si="53"/>
        <v>0</v>
      </c>
    </row>
    <row r="175" spans="1:7" x14ac:dyDescent="0.55000000000000004">
      <c r="A175" s="43" t="s">
        <v>196</v>
      </c>
      <c r="B175" s="44" t="s">
        <v>197</v>
      </c>
      <c r="D175" s="20">
        <f>+Febrero!F175</f>
        <v>0</v>
      </c>
      <c r="F175" s="20">
        <f t="shared" si="52"/>
        <v>0</v>
      </c>
      <c r="G175" s="36">
        <f t="shared" si="53"/>
        <v>0</v>
      </c>
    </row>
    <row r="176" spans="1:7" x14ac:dyDescent="0.55000000000000004">
      <c r="A176" s="43"/>
      <c r="B176" s="44"/>
    </row>
    <row r="177" spans="1:7" x14ac:dyDescent="0.55000000000000004">
      <c r="A177" s="43"/>
      <c r="B177" s="44"/>
      <c r="C177" s="30"/>
      <c r="D177" s="30"/>
      <c r="E177" s="30"/>
      <c r="F177" s="30"/>
      <c r="G177" s="39"/>
    </row>
    <row r="178" spans="1:7" x14ac:dyDescent="0.55000000000000004">
      <c r="A178" s="40" t="s">
        <v>198</v>
      </c>
      <c r="B178" s="53" t="s">
        <v>199</v>
      </c>
      <c r="C178" s="24">
        <f>+C179</f>
        <v>26398608.960000001</v>
      </c>
      <c r="D178" s="23">
        <f t="shared" ref="D178:G178" si="54">+D179</f>
        <v>0</v>
      </c>
      <c r="E178" s="23">
        <f t="shared" si="54"/>
        <v>1782460.28</v>
      </c>
      <c r="F178" s="23">
        <f t="shared" si="54"/>
        <v>1782460.28</v>
      </c>
      <c r="G178" s="23">
        <f t="shared" si="54"/>
        <v>19116148.68</v>
      </c>
    </row>
    <row r="179" spans="1:7" x14ac:dyDescent="0.55000000000000004">
      <c r="A179" s="40" t="s">
        <v>200</v>
      </c>
      <c r="B179" s="53" t="s">
        <v>201</v>
      </c>
      <c r="C179" s="62">
        <f>SUM(C180:C184)</f>
        <v>26398608.960000001</v>
      </c>
      <c r="D179" s="30">
        <f t="shared" ref="D179:G179" si="55">SUM(D180:D184)</f>
        <v>0</v>
      </c>
      <c r="E179" s="30">
        <f t="shared" si="55"/>
        <v>1782460.28</v>
      </c>
      <c r="F179" s="30">
        <f t="shared" si="55"/>
        <v>1782460.28</v>
      </c>
      <c r="G179" s="30">
        <f t="shared" si="55"/>
        <v>19116148.68</v>
      </c>
    </row>
    <row r="180" spans="1:7" x14ac:dyDescent="0.55000000000000004">
      <c r="A180" s="43" t="s">
        <v>202</v>
      </c>
      <c r="B180" s="44" t="s">
        <v>203</v>
      </c>
      <c r="C180" s="20">
        <v>800000</v>
      </c>
      <c r="D180" s="20">
        <f>+Febrero!F180</f>
        <v>0</v>
      </c>
      <c r="F180" s="20">
        <f t="shared" ref="F180:F184" si="56">+E180+D180</f>
        <v>0</v>
      </c>
      <c r="G180" s="36">
        <f>+C182-F180</f>
        <v>6400000</v>
      </c>
    </row>
    <row r="181" spans="1:7" x14ac:dyDescent="0.55000000000000004">
      <c r="A181" s="43" t="s">
        <v>204</v>
      </c>
      <c r="B181" s="44" t="s">
        <v>238</v>
      </c>
      <c r="C181" s="20">
        <v>4700000</v>
      </c>
      <c r="D181" s="20">
        <f>+Febrero!F181</f>
        <v>0</v>
      </c>
      <c r="F181" s="20">
        <f t="shared" si="56"/>
        <v>0</v>
      </c>
      <c r="G181" s="36">
        <f>+C183-F181</f>
        <v>5900000</v>
      </c>
    </row>
    <row r="182" spans="1:7" x14ac:dyDescent="0.55000000000000004">
      <c r="A182" s="43" t="s">
        <v>205</v>
      </c>
      <c r="B182" s="32" t="s">
        <v>239</v>
      </c>
      <c r="C182" s="20">
        <v>6400000</v>
      </c>
      <c r="D182" s="20">
        <f>+Febrero!F182</f>
        <v>0</v>
      </c>
      <c r="F182" s="20">
        <f t="shared" si="56"/>
        <v>0</v>
      </c>
      <c r="G182" s="36">
        <f>+C184-F182</f>
        <v>8598608.9600000009</v>
      </c>
    </row>
    <row r="183" spans="1:7" x14ac:dyDescent="0.55000000000000004">
      <c r="A183" s="43" t="s">
        <v>206</v>
      </c>
      <c r="B183" s="32" t="s">
        <v>240</v>
      </c>
      <c r="C183" s="20">
        <v>5900000</v>
      </c>
      <c r="D183" s="20">
        <f>+Febrero!F183</f>
        <v>0</v>
      </c>
      <c r="F183" s="20">
        <f t="shared" si="56"/>
        <v>0</v>
      </c>
      <c r="G183" s="36">
        <f>+C185-F183</f>
        <v>0</v>
      </c>
    </row>
    <row r="184" spans="1:7" x14ac:dyDescent="0.55000000000000004">
      <c r="A184" s="43" t="s">
        <v>207</v>
      </c>
      <c r="B184" s="44" t="s">
        <v>230</v>
      </c>
      <c r="C184" s="20">
        <v>8598608.9600000009</v>
      </c>
      <c r="D184" s="20">
        <f>+Febrero!F184</f>
        <v>0</v>
      </c>
      <c r="E184" s="20">
        <v>1782460.28</v>
      </c>
      <c r="F184" s="20">
        <f t="shared" si="56"/>
        <v>1782460.28</v>
      </c>
      <c r="G184" s="36">
        <f>+C186-F184</f>
        <v>-1782460.28</v>
      </c>
    </row>
    <row r="185" spans="1:7" x14ac:dyDescent="0.55000000000000004">
      <c r="A185" s="43"/>
      <c r="B185" s="44"/>
    </row>
    <row r="186" spans="1:7" x14ac:dyDescent="0.55000000000000004">
      <c r="A186" s="43"/>
    </row>
    <row r="187" spans="1:7" x14ac:dyDescent="0.55000000000000004">
      <c r="A187" s="43"/>
      <c r="B187" s="38"/>
    </row>
    <row r="188" spans="1:7" x14ac:dyDescent="0.55000000000000004">
      <c r="A188" s="43"/>
      <c r="B188" s="38"/>
    </row>
    <row r="189" spans="1:7" x14ac:dyDescent="0.55000000000000004">
      <c r="A189" s="43"/>
      <c r="B189" s="38"/>
    </row>
    <row r="190" spans="1:7" x14ac:dyDescent="0.55000000000000004">
      <c r="A190" s="43"/>
      <c r="B190" s="38"/>
    </row>
    <row r="191" spans="1:7" x14ac:dyDescent="0.55000000000000004">
      <c r="A191" s="40" t="s">
        <v>208</v>
      </c>
      <c r="B191" s="41" t="s">
        <v>209</v>
      </c>
      <c r="C191" s="23">
        <f>+C192</f>
        <v>10536775.050000001</v>
      </c>
      <c r="D191" s="23">
        <f t="shared" ref="D191:G192" si="57">+D192</f>
        <v>10267005</v>
      </c>
      <c r="E191" s="23">
        <f t="shared" si="57"/>
        <v>3984399</v>
      </c>
      <c r="F191" s="23">
        <f t="shared" si="57"/>
        <v>14251404</v>
      </c>
      <c r="G191" s="23">
        <f t="shared" si="57"/>
        <v>-14251404</v>
      </c>
    </row>
    <row r="192" spans="1:7" x14ac:dyDescent="0.55000000000000004">
      <c r="A192" s="40" t="s">
        <v>210</v>
      </c>
      <c r="B192" s="41" t="s">
        <v>211</v>
      </c>
      <c r="C192" s="23">
        <f>+C193</f>
        <v>10536775.050000001</v>
      </c>
      <c r="D192" s="23">
        <f t="shared" si="57"/>
        <v>10267005</v>
      </c>
      <c r="E192" s="23">
        <f t="shared" si="57"/>
        <v>3984399</v>
      </c>
      <c r="F192" s="23">
        <f t="shared" si="57"/>
        <v>14251404</v>
      </c>
      <c r="G192" s="23">
        <f t="shared" si="57"/>
        <v>-14251404</v>
      </c>
    </row>
    <row r="193" spans="1:7" x14ac:dyDescent="0.55000000000000004">
      <c r="A193" s="43" t="s">
        <v>212</v>
      </c>
      <c r="B193" s="38" t="s">
        <v>213</v>
      </c>
      <c r="C193" s="20">
        <v>10536775.050000001</v>
      </c>
      <c r="D193" s="20">
        <f>+Febrero!F193</f>
        <v>10267005</v>
      </c>
      <c r="E193" s="20">
        <v>3984399</v>
      </c>
      <c r="F193" s="20">
        <f>+D193+E193</f>
        <v>14251404</v>
      </c>
      <c r="G193" s="36">
        <f>+C195-F193</f>
        <v>-14251404</v>
      </c>
    </row>
    <row r="194" spans="1:7" x14ac:dyDescent="0.55000000000000004">
      <c r="A194" s="43" t="s">
        <v>214</v>
      </c>
      <c r="B194" s="38" t="s">
        <v>215</v>
      </c>
      <c r="D194" s="20">
        <f>+Febrero!F194</f>
        <v>0</v>
      </c>
      <c r="G194" s="36">
        <f>+C196-F194</f>
        <v>0</v>
      </c>
    </row>
    <row r="195" spans="1:7" x14ac:dyDescent="0.55000000000000004">
      <c r="A195" s="38"/>
      <c r="B195" s="38"/>
      <c r="G195" s="36">
        <f>+C197-F195</f>
        <v>4511987.63</v>
      </c>
    </row>
    <row r="196" spans="1:7" x14ac:dyDescent="0.55000000000000004">
      <c r="A196" s="38"/>
      <c r="B196" s="38"/>
    </row>
    <row r="197" spans="1:7" x14ac:dyDescent="0.55000000000000004">
      <c r="A197" s="40" t="s">
        <v>216</v>
      </c>
      <c r="B197" s="41" t="s">
        <v>217</v>
      </c>
      <c r="C197" s="24">
        <f>+C198</f>
        <v>4511987.63</v>
      </c>
      <c r="D197" s="24">
        <f t="shared" ref="D197:G197" si="58">+D198</f>
        <v>0</v>
      </c>
      <c r="E197" s="24">
        <f t="shared" si="58"/>
        <v>0</v>
      </c>
      <c r="F197" s="24">
        <f t="shared" si="58"/>
        <v>0</v>
      </c>
      <c r="G197" s="24">
        <f t="shared" si="58"/>
        <v>0</v>
      </c>
    </row>
    <row r="198" spans="1:7" x14ac:dyDescent="0.55000000000000004">
      <c r="A198" s="40" t="s">
        <v>218</v>
      </c>
      <c r="B198" s="41" t="s">
        <v>219</v>
      </c>
      <c r="C198" s="24">
        <f>+C200</f>
        <v>4511987.63</v>
      </c>
      <c r="D198" s="24">
        <f t="shared" ref="D198:G198" si="59">+D200</f>
        <v>0</v>
      </c>
      <c r="E198" s="24">
        <f t="shared" si="59"/>
        <v>0</v>
      </c>
      <c r="F198" s="24">
        <f t="shared" si="59"/>
        <v>0</v>
      </c>
      <c r="G198" s="24">
        <f t="shared" si="59"/>
        <v>0</v>
      </c>
    </row>
    <row r="199" spans="1:7" x14ac:dyDescent="0.55000000000000004">
      <c r="A199" s="40" t="s">
        <v>220</v>
      </c>
      <c r="B199" s="41" t="s">
        <v>219</v>
      </c>
      <c r="C199" s="24">
        <f>SUM(C200:C201)</f>
        <v>4511987.63</v>
      </c>
      <c r="D199" s="24">
        <f t="shared" ref="D199:G199" si="60">+D200</f>
        <v>0</v>
      </c>
      <c r="E199" s="24">
        <f t="shared" si="60"/>
        <v>0</v>
      </c>
      <c r="F199" s="24">
        <f t="shared" si="60"/>
        <v>0</v>
      </c>
      <c r="G199" s="24">
        <f t="shared" si="60"/>
        <v>0</v>
      </c>
    </row>
    <row r="200" spans="1:7" x14ac:dyDescent="0.55000000000000004">
      <c r="A200" s="43" t="s">
        <v>221</v>
      </c>
      <c r="B200" s="44" t="s">
        <v>222</v>
      </c>
      <c r="C200" s="7">
        <v>4511987.63</v>
      </c>
      <c r="D200" s="20">
        <f>+Febrero!F200</f>
        <v>0</v>
      </c>
      <c r="G200" s="36">
        <f>+C202-F200</f>
        <v>0</v>
      </c>
    </row>
    <row r="201" spans="1:7" x14ac:dyDescent="0.55000000000000004">
      <c r="A201" s="43" t="s">
        <v>267</v>
      </c>
      <c r="B201" s="38" t="s">
        <v>268</v>
      </c>
    </row>
    <row r="202" spans="1:7" x14ac:dyDescent="0.55000000000000004">
      <c r="A202" s="38"/>
      <c r="B202" s="38"/>
    </row>
    <row r="203" spans="1:7" x14ac:dyDescent="0.55000000000000004">
      <c r="A203" s="38"/>
      <c r="B203" s="38"/>
      <c r="D203" s="7"/>
    </row>
    <row r="210" spans="1:7" x14ac:dyDescent="0.55000000000000004">
      <c r="A210" s="54"/>
      <c r="B210" s="3"/>
      <c r="C210" s="32"/>
    </row>
    <row r="212" spans="1:7" x14ac:dyDescent="0.55000000000000004">
      <c r="D212" s="32"/>
      <c r="E212" s="3"/>
      <c r="F212" s="3"/>
      <c r="G212" s="3"/>
    </row>
  </sheetData>
  <mergeCells count="4">
    <mergeCell ref="B2:C2"/>
    <mergeCell ref="B3:C3"/>
    <mergeCell ref="B93:C93"/>
    <mergeCell ref="B92:C9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8"/>
  <sheetViews>
    <sheetView topLeftCell="A196" workbookViewId="0">
      <selection activeCell="A205" sqref="A205:XFD252"/>
    </sheetView>
  </sheetViews>
  <sheetFormatPr baseColWidth="10" defaultColWidth="11.41796875" defaultRowHeight="15.3" x14ac:dyDescent="0.55000000000000004"/>
  <cols>
    <col min="1" max="1" width="10.15625" style="32" bestFit="1" customWidth="1"/>
    <col min="2" max="2" width="50.26171875" style="32" customWidth="1"/>
    <col min="3" max="3" width="16.83984375" style="20" bestFit="1" customWidth="1"/>
    <col min="4" max="4" width="19.68359375" style="20" customWidth="1"/>
    <col min="5" max="5" width="15.578125" style="20" bestFit="1" customWidth="1"/>
    <col min="6" max="6" width="16.83984375" style="20" bestFit="1" customWidth="1"/>
    <col min="7" max="7" width="16.83984375" style="32" bestFit="1" customWidth="1"/>
    <col min="8" max="8" width="18.15625" style="3" customWidth="1"/>
    <col min="9" max="9" width="12.68359375" style="5" bestFit="1" customWidth="1"/>
    <col min="10" max="10" width="13" style="3" bestFit="1" customWidth="1"/>
    <col min="11" max="16384" width="11.41796875" style="3"/>
  </cols>
  <sheetData>
    <row r="2" spans="1:11" x14ac:dyDescent="0.55000000000000004">
      <c r="B2" s="65" t="s">
        <v>224</v>
      </c>
      <c r="C2" s="65"/>
    </row>
    <row r="3" spans="1:11" x14ac:dyDescent="0.55000000000000004">
      <c r="B3" s="65" t="s">
        <v>92</v>
      </c>
      <c r="C3" s="65"/>
    </row>
    <row r="4" spans="1:11" x14ac:dyDescent="0.55000000000000004">
      <c r="B4" s="6"/>
      <c r="C4" s="7"/>
    </row>
    <row r="5" spans="1:11" x14ac:dyDescent="0.55000000000000004">
      <c r="B5" s="6" t="s">
        <v>251</v>
      </c>
      <c r="C5" s="7"/>
      <c r="F5" s="34" t="s">
        <v>272</v>
      </c>
    </row>
    <row r="6" spans="1:11" x14ac:dyDescent="0.55000000000000004">
      <c r="B6" s="61"/>
    </row>
    <row r="7" spans="1:11" x14ac:dyDescent="0.55000000000000004">
      <c r="B7" s="6"/>
      <c r="C7" s="20" t="s">
        <v>250</v>
      </c>
      <c r="D7" s="21" t="s">
        <v>244</v>
      </c>
      <c r="E7" s="21" t="s">
        <v>245</v>
      </c>
      <c r="F7" s="32"/>
      <c r="G7" s="20"/>
    </row>
    <row r="8" spans="1:11" x14ac:dyDescent="0.55000000000000004">
      <c r="B8" s="6"/>
      <c r="D8" s="22" t="s">
        <v>246</v>
      </c>
      <c r="E8" s="22" t="s">
        <v>247</v>
      </c>
      <c r="F8" s="33" t="s">
        <v>248</v>
      </c>
      <c r="G8" s="33" t="s">
        <v>249</v>
      </c>
    </row>
    <row r="9" spans="1:11" x14ac:dyDescent="0.55000000000000004">
      <c r="A9" s="40" t="s">
        <v>2</v>
      </c>
      <c r="B9" s="41" t="s">
        <v>3</v>
      </c>
      <c r="C9" s="24">
        <f>+C11+C51+C67</f>
        <v>196879494.89000002</v>
      </c>
      <c r="D9" s="24">
        <f t="shared" ref="D9" si="0">+D11+D51</f>
        <v>39793575.259999998</v>
      </c>
      <c r="E9" s="24">
        <f>+E11+E51</f>
        <v>14471906.629999999</v>
      </c>
      <c r="F9" s="24">
        <f t="shared" ref="F9:G9" si="1">+F11+F51</f>
        <v>54265481.890000001</v>
      </c>
      <c r="G9" s="24">
        <f t="shared" si="1"/>
        <v>113515404.03999999</v>
      </c>
    </row>
    <row r="10" spans="1:11" x14ac:dyDescent="0.55000000000000004">
      <c r="A10" s="39"/>
      <c r="B10" s="39"/>
      <c r="C10" s="30"/>
    </row>
    <row r="11" spans="1:11" x14ac:dyDescent="0.55000000000000004">
      <c r="A11" s="40" t="s">
        <v>4</v>
      </c>
      <c r="B11" s="41" t="s">
        <v>5</v>
      </c>
      <c r="C11" s="24">
        <f t="shared" ref="C11" si="2">+C12</f>
        <v>11456000.460000001</v>
      </c>
      <c r="D11" s="24">
        <f t="shared" ref="D11:G11" si="3">+D12</f>
        <v>1803182.26</v>
      </c>
      <c r="E11" s="24">
        <f t="shared" si="3"/>
        <v>696881.58000000007</v>
      </c>
      <c r="F11" s="24">
        <f t="shared" si="3"/>
        <v>2500063.84</v>
      </c>
      <c r="G11" s="24">
        <f t="shared" si="3"/>
        <v>8955936.620000001</v>
      </c>
    </row>
    <row r="12" spans="1:11" x14ac:dyDescent="0.55000000000000004">
      <c r="A12" s="42" t="s">
        <v>6</v>
      </c>
      <c r="B12" s="35" t="s">
        <v>7</v>
      </c>
      <c r="C12" s="24">
        <f t="shared" ref="C12" si="4">+C13+C27+C33+C42+C46</f>
        <v>11456000.460000001</v>
      </c>
      <c r="D12" s="24">
        <f t="shared" ref="D12" si="5">+D13+D27+D33+D42+D46</f>
        <v>1803182.26</v>
      </c>
      <c r="E12" s="24">
        <f t="shared" ref="E12:G12" si="6">+E13+E27+E33+E42+E46</f>
        <v>696881.58000000007</v>
      </c>
      <c r="F12" s="24">
        <f t="shared" si="6"/>
        <v>2500063.84</v>
      </c>
      <c r="G12" s="24">
        <f t="shared" si="6"/>
        <v>8955936.620000001</v>
      </c>
      <c r="H12" s="11"/>
    </row>
    <row r="13" spans="1:11" x14ac:dyDescent="0.55000000000000004">
      <c r="A13" s="42" t="s">
        <v>8</v>
      </c>
      <c r="B13" s="35" t="s">
        <v>9</v>
      </c>
      <c r="C13" s="24">
        <f t="shared" ref="C13" si="7">SUM(C14:C25)</f>
        <v>2211593.9699999997</v>
      </c>
      <c r="D13" s="24">
        <f t="shared" ref="D13" si="8">SUM(D14:D25)</f>
        <v>737909.95</v>
      </c>
      <c r="E13" s="24">
        <f t="shared" ref="E13:G13" si="9">SUM(E14:E25)</f>
        <v>321185.41000000003</v>
      </c>
      <c r="F13" s="24">
        <f t="shared" si="9"/>
        <v>1059095.3599999999</v>
      </c>
      <c r="G13" s="24">
        <f t="shared" si="9"/>
        <v>1152498.6099999996</v>
      </c>
    </row>
    <row r="14" spans="1:11" x14ac:dyDescent="0.55000000000000004">
      <c r="A14" s="43" t="s">
        <v>10</v>
      </c>
      <c r="B14" s="38" t="s">
        <v>11</v>
      </c>
      <c r="C14" s="55">
        <v>1720120.43</v>
      </c>
      <c r="D14" s="20">
        <f>+Marzo!F14</f>
        <v>394564.94999999995</v>
      </c>
      <c r="E14" s="20">
        <v>105992.41</v>
      </c>
      <c r="F14" s="20">
        <f>+E14+D14</f>
        <v>500557.36</v>
      </c>
      <c r="G14" s="36">
        <f>+C14-F14</f>
        <v>1219563.0699999998</v>
      </c>
      <c r="H14"/>
      <c r="I14" s="57"/>
      <c r="J14" s="58"/>
      <c r="K14" s="57"/>
    </row>
    <row r="15" spans="1:11" x14ac:dyDescent="0.55000000000000004">
      <c r="A15" s="43" t="s">
        <v>12</v>
      </c>
      <c r="B15" s="38" t="s">
        <v>13</v>
      </c>
      <c r="C15" s="20">
        <v>4167.43</v>
      </c>
      <c r="D15" s="20">
        <f>+Marzo!F15</f>
        <v>0</v>
      </c>
      <c r="F15" s="20">
        <f t="shared" ref="F15:F25" si="10">+E15+D15</f>
        <v>0</v>
      </c>
      <c r="G15" s="36">
        <f t="shared" ref="G15:G25" si="11">+C15-F15</f>
        <v>4167.43</v>
      </c>
      <c r="H15"/>
      <c r="I15" s="57"/>
      <c r="J15" s="58"/>
      <c r="K15" s="57"/>
    </row>
    <row r="16" spans="1:11" x14ac:dyDescent="0.55000000000000004">
      <c r="A16" s="43" t="s">
        <v>14</v>
      </c>
      <c r="B16" s="38" t="s">
        <v>15</v>
      </c>
      <c r="D16" s="20">
        <f>+Marzo!F16</f>
        <v>0</v>
      </c>
      <c r="F16" s="20">
        <f t="shared" si="10"/>
        <v>0</v>
      </c>
      <c r="G16" s="36">
        <f t="shared" si="11"/>
        <v>0</v>
      </c>
      <c r="H16"/>
      <c r="I16" s="57"/>
      <c r="J16" s="58"/>
      <c r="K16" s="57"/>
    </row>
    <row r="17" spans="1:11" x14ac:dyDescent="0.55000000000000004">
      <c r="A17" s="43" t="s">
        <v>16</v>
      </c>
      <c r="B17" s="38" t="s">
        <v>17</v>
      </c>
      <c r="D17" s="20">
        <f>+Marzo!F17</f>
        <v>0</v>
      </c>
      <c r="F17" s="20">
        <f t="shared" si="10"/>
        <v>0</v>
      </c>
      <c r="G17" s="36">
        <f t="shared" si="11"/>
        <v>0</v>
      </c>
      <c r="H17"/>
      <c r="I17" s="57"/>
      <c r="J17" s="58"/>
      <c r="K17" s="57"/>
    </row>
    <row r="18" spans="1:11" x14ac:dyDescent="0.55000000000000004">
      <c r="A18" s="43" t="s">
        <v>18</v>
      </c>
      <c r="B18" s="38" t="s">
        <v>19</v>
      </c>
      <c r="C18" s="20">
        <v>125896.46</v>
      </c>
      <c r="D18" s="20">
        <f>+Marzo!F18</f>
        <v>48680</v>
      </c>
      <c r="E18" s="20">
        <v>14165</v>
      </c>
      <c r="F18" s="20">
        <f t="shared" si="10"/>
        <v>62845</v>
      </c>
      <c r="G18" s="36">
        <f t="shared" si="11"/>
        <v>63051.460000000006</v>
      </c>
      <c r="H18" s="2"/>
      <c r="I18" s="57"/>
      <c r="J18" s="58"/>
      <c r="K18" s="57"/>
    </row>
    <row r="19" spans="1:11" x14ac:dyDescent="0.55000000000000004">
      <c r="A19" s="43" t="s">
        <v>20</v>
      </c>
      <c r="B19" s="38" t="s">
        <v>21</v>
      </c>
      <c r="C19" s="20">
        <v>29071.71</v>
      </c>
      <c r="D19" s="20">
        <f>+Marzo!F19</f>
        <v>5860</v>
      </c>
      <c r="E19" s="20">
        <v>4610</v>
      </c>
      <c r="F19" s="20">
        <f t="shared" si="10"/>
        <v>10470</v>
      </c>
      <c r="G19" s="36">
        <f t="shared" si="11"/>
        <v>18601.71</v>
      </c>
      <c r="H19"/>
      <c r="I19" s="57"/>
      <c r="J19" s="58"/>
      <c r="K19" s="57"/>
    </row>
    <row r="20" spans="1:11" x14ac:dyDescent="0.55000000000000004">
      <c r="A20" s="43" t="s">
        <v>22</v>
      </c>
      <c r="B20" s="38" t="s">
        <v>23</v>
      </c>
      <c r="D20" s="20">
        <f>+Marzo!F20</f>
        <v>0</v>
      </c>
      <c r="F20" s="20">
        <f t="shared" si="10"/>
        <v>0</v>
      </c>
      <c r="G20" s="36">
        <f t="shared" si="11"/>
        <v>0</v>
      </c>
      <c r="H20"/>
      <c r="I20" s="57"/>
      <c r="J20" s="58"/>
      <c r="K20" s="57"/>
    </row>
    <row r="21" spans="1:11" x14ac:dyDescent="0.55000000000000004">
      <c r="A21" s="43" t="s">
        <v>24</v>
      </c>
      <c r="B21" s="38" t="s">
        <v>25</v>
      </c>
      <c r="D21" s="20">
        <f>+Marzo!F21</f>
        <v>0</v>
      </c>
      <c r="F21" s="20">
        <f t="shared" si="10"/>
        <v>0</v>
      </c>
      <c r="G21" s="36">
        <f t="shared" si="11"/>
        <v>0</v>
      </c>
      <c r="H21"/>
      <c r="I21" s="57"/>
      <c r="J21" s="57"/>
      <c r="K21" s="57"/>
    </row>
    <row r="22" spans="1:11" x14ac:dyDescent="0.55000000000000004">
      <c r="A22" s="43" t="s">
        <v>26</v>
      </c>
      <c r="B22" s="38" t="s">
        <v>27</v>
      </c>
      <c r="C22" s="20">
        <v>87025.71</v>
      </c>
      <c r="D22" s="20">
        <f>+Marzo!F22</f>
        <v>25361</v>
      </c>
      <c r="E22" s="20">
        <v>10500</v>
      </c>
      <c r="F22" s="20">
        <f t="shared" si="10"/>
        <v>35861</v>
      </c>
      <c r="G22" s="36">
        <f t="shared" si="11"/>
        <v>51164.710000000006</v>
      </c>
      <c r="H22" s="56"/>
      <c r="I22" s="57"/>
      <c r="J22" s="57"/>
      <c r="K22" s="57"/>
    </row>
    <row r="23" spans="1:11" x14ac:dyDescent="0.55000000000000004">
      <c r="A23" s="43" t="s">
        <v>28</v>
      </c>
      <c r="B23" s="38" t="s">
        <v>29</v>
      </c>
      <c r="D23" s="20">
        <f>+Marzo!F23</f>
        <v>0</v>
      </c>
      <c r="F23" s="20">
        <f t="shared" si="10"/>
        <v>0</v>
      </c>
      <c r="G23" s="36">
        <f t="shared" si="11"/>
        <v>0</v>
      </c>
      <c r="H23" s="56"/>
      <c r="I23" s="57"/>
      <c r="J23" s="57"/>
      <c r="K23" s="57"/>
    </row>
    <row r="24" spans="1:11" x14ac:dyDescent="0.55000000000000004">
      <c r="A24" s="43" t="s">
        <v>227</v>
      </c>
      <c r="B24" s="32" t="s">
        <v>232</v>
      </c>
      <c r="C24" s="20">
        <v>29060.57</v>
      </c>
      <c r="D24" s="20">
        <f>+Marzo!F24</f>
        <v>0</v>
      </c>
      <c r="F24" s="20">
        <f t="shared" si="10"/>
        <v>0</v>
      </c>
      <c r="G24" s="36">
        <f t="shared" si="11"/>
        <v>29060.57</v>
      </c>
      <c r="J24" s="5"/>
    </row>
    <row r="25" spans="1:11" x14ac:dyDescent="0.55000000000000004">
      <c r="A25" s="43" t="s">
        <v>243</v>
      </c>
      <c r="B25" s="38" t="s">
        <v>223</v>
      </c>
      <c r="C25" s="20">
        <v>216251.66</v>
      </c>
      <c r="D25" s="20">
        <f>+Marzo!F25</f>
        <v>263444</v>
      </c>
      <c r="E25" s="20">
        <v>185918</v>
      </c>
      <c r="F25" s="20">
        <f t="shared" si="10"/>
        <v>449362</v>
      </c>
      <c r="G25" s="36">
        <f t="shared" si="11"/>
        <v>-233110.34</v>
      </c>
      <c r="J25" s="5"/>
    </row>
    <row r="26" spans="1:11" x14ac:dyDescent="0.55000000000000004">
      <c r="A26" s="38"/>
      <c r="B26" s="38"/>
      <c r="G26" s="37"/>
      <c r="J26" s="5"/>
    </row>
    <row r="27" spans="1:11" x14ac:dyDescent="0.55000000000000004">
      <c r="A27" s="42" t="s">
        <v>30</v>
      </c>
      <c r="B27" s="35" t="s">
        <v>31</v>
      </c>
      <c r="C27" s="23">
        <f>SUM(C28:C30)</f>
        <v>3217332.59</v>
      </c>
      <c r="D27" s="23">
        <f t="shared" ref="D27:G27" si="12">SUM(D28:D30)</f>
        <v>968572.31</v>
      </c>
      <c r="E27" s="23">
        <f t="shared" si="12"/>
        <v>364896.17</v>
      </c>
      <c r="F27" s="23">
        <f t="shared" si="12"/>
        <v>1333468.48</v>
      </c>
      <c r="G27" s="23">
        <f t="shared" si="12"/>
        <v>1883864.1099999999</v>
      </c>
      <c r="J27" s="5"/>
    </row>
    <row r="28" spans="1:11" x14ac:dyDescent="0.55000000000000004">
      <c r="A28" s="43" t="s">
        <v>32</v>
      </c>
      <c r="B28" s="38" t="s">
        <v>33</v>
      </c>
      <c r="C28" s="20">
        <v>3217332.59</v>
      </c>
      <c r="D28" s="20">
        <f>+Marzo!F28</f>
        <v>968572.31</v>
      </c>
      <c r="E28" s="55">
        <v>364896.17</v>
      </c>
      <c r="F28" s="20">
        <f t="shared" ref="F28:F30" si="13">+E28+D28</f>
        <v>1333468.48</v>
      </c>
      <c r="G28" s="36">
        <f t="shared" ref="G28:G30" si="14">+C28-F28</f>
        <v>1883864.1099999999</v>
      </c>
    </row>
    <row r="29" spans="1:11" x14ac:dyDescent="0.55000000000000004">
      <c r="A29" s="43" t="s">
        <v>34</v>
      </c>
      <c r="D29" s="20">
        <f>+Marzo!F29</f>
        <v>0</v>
      </c>
      <c r="F29" s="20">
        <f t="shared" si="13"/>
        <v>0</v>
      </c>
      <c r="G29" s="36">
        <f t="shared" si="14"/>
        <v>0</v>
      </c>
    </row>
    <row r="30" spans="1:11" x14ac:dyDescent="0.55000000000000004">
      <c r="A30" s="43" t="s">
        <v>35</v>
      </c>
      <c r="D30" s="20">
        <f>+Marzo!F30</f>
        <v>0</v>
      </c>
      <c r="F30" s="20">
        <f t="shared" si="13"/>
        <v>0</v>
      </c>
      <c r="G30" s="36">
        <f t="shared" si="14"/>
        <v>0</v>
      </c>
    </row>
    <row r="31" spans="1:11" x14ac:dyDescent="0.55000000000000004">
      <c r="A31" s="43"/>
      <c r="B31" s="38"/>
      <c r="G31" s="37"/>
    </row>
    <row r="32" spans="1:11" x14ac:dyDescent="0.55000000000000004">
      <c r="A32" s="43"/>
      <c r="B32" s="38"/>
      <c r="G32" s="37"/>
    </row>
    <row r="33" spans="1:9" x14ac:dyDescent="0.55000000000000004">
      <c r="A33" s="42" t="s">
        <v>36</v>
      </c>
      <c r="B33" s="35" t="s">
        <v>37</v>
      </c>
      <c r="C33" s="23">
        <f>SUM(C34:C39)</f>
        <v>126828</v>
      </c>
      <c r="D33" s="23">
        <f t="shared" ref="D33:G33" si="15">SUM(D34:D39)</f>
        <v>96700</v>
      </c>
      <c r="E33" s="23">
        <f t="shared" si="15"/>
        <v>10800</v>
      </c>
      <c r="F33" s="23">
        <f t="shared" si="15"/>
        <v>107500</v>
      </c>
      <c r="G33" s="23">
        <f t="shared" si="15"/>
        <v>19328</v>
      </c>
    </row>
    <row r="34" spans="1:9" x14ac:dyDescent="0.55000000000000004">
      <c r="A34" s="43" t="s">
        <v>38</v>
      </c>
      <c r="B34" s="38" t="s">
        <v>39</v>
      </c>
      <c r="D34" s="20">
        <f>+Marzo!F34</f>
        <v>0</v>
      </c>
      <c r="F34" s="20">
        <f t="shared" ref="F34:F39" si="16">+E34+D34</f>
        <v>0</v>
      </c>
      <c r="G34" s="36">
        <f t="shared" ref="G34:G39" si="17">+C34-F34</f>
        <v>0</v>
      </c>
    </row>
    <row r="35" spans="1:9" x14ac:dyDescent="0.55000000000000004">
      <c r="A35" s="43" t="s">
        <v>40</v>
      </c>
      <c r="B35" s="32" t="s">
        <v>41</v>
      </c>
      <c r="D35" s="20">
        <f>+Marzo!F35</f>
        <v>0</v>
      </c>
      <c r="F35" s="20">
        <f t="shared" si="16"/>
        <v>0</v>
      </c>
      <c r="G35" s="36">
        <f t="shared" si="17"/>
        <v>0</v>
      </c>
    </row>
    <row r="36" spans="1:9" x14ac:dyDescent="0.55000000000000004">
      <c r="A36" s="43" t="s">
        <v>42</v>
      </c>
      <c r="B36" s="32" t="s">
        <v>43</v>
      </c>
      <c r="D36" s="20">
        <f>+Marzo!F36</f>
        <v>0</v>
      </c>
      <c r="F36" s="20">
        <f t="shared" si="16"/>
        <v>0</v>
      </c>
      <c r="G36" s="36">
        <f t="shared" si="17"/>
        <v>0</v>
      </c>
    </row>
    <row r="37" spans="1:9" x14ac:dyDescent="0.55000000000000004">
      <c r="A37" s="43" t="s">
        <v>44</v>
      </c>
      <c r="B37" s="32" t="s">
        <v>45</v>
      </c>
      <c r="D37" s="20">
        <f>+Marzo!F37</f>
        <v>0</v>
      </c>
      <c r="F37" s="20">
        <f t="shared" si="16"/>
        <v>0</v>
      </c>
      <c r="G37" s="36">
        <f t="shared" si="17"/>
        <v>0</v>
      </c>
    </row>
    <row r="38" spans="1:9" x14ac:dyDescent="0.55000000000000004">
      <c r="A38" s="43" t="s">
        <v>46</v>
      </c>
      <c r="B38" s="32" t="s">
        <v>47</v>
      </c>
      <c r="D38" s="20">
        <f>+Marzo!F38</f>
        <v>0</v>
      </c>
      <c r="F38" s="20">
        <f t="shared" si="16"/>
        <v>0</v>
      </c>
      <c r="G38" s="36">
        <f t="shared" si="17"/>
        <v>0</v>
      </c>
    </row>
    <row r="39" spans="1:9" x14ac:dyDescent="0.55000000000000004">
      <c r="A39" s="43" t="s">
        <v>225</v>
      </c>
      <c r="B39" s="38" t="s">
        <v>226</v>
      </c>
      <c r="C39" s="20">
        <v>126828</v>
      </c>
      <c r="D39" s="20">
        <f>+Marzo!F39</f>
        <v>96700</v>
      </c>
      <c r="E39" s="20">
        <v>10800</v>
      </c>
      <c r="F39" s="20">
        <f t="shared" si="16"/>
        <v>107500</v>
      </c>
      <c r="G39" s="36">
        <f t="shared" si="17"/>
        <v>19328</v>
      </c>
    </row>
    <row r="40" spans="1:9" x14ac:dyDescent="0.55000000000000004">
      <c r="A40" s="43"/>
      <c r="B40" s="38"/>
    </row>
    <row r="41" spans="1:9" x14ac:dyDescent="0.55000000000000004">
      <c r="A41" s="43"/>
      <c r="B41" s="38"/>
    </row>
    <row r="42" spans="1:9" x14ac:dyDescent="0.55000000000000004">
      <c r="A42" s="42" t="s">
        <v>48</v>
      </c>
      <c r="B42" s="35" t="s">
        <v>49</v>
      </c>
      <c r="C42" s="25">
        <f>SUM(C43:C44)</f>
        <v>5414385.1500000004</v>
      </c>
      <c r="D42" s="25">
        <f t="shared" ref="D42:G42" si="18">+D43</f>
        <v>0</v>
      </c>
      <c r="E42" s="25">
        <f t="shared" si="18"/>
        <v>0</v>
      </c>
      <c r="F42" s="25">
        <f t="shared" si="18"/>
        <v>0</v>
      </c>
      <c r="G42" s="25">
        <f t="shared" si="18"/>
        <v>5414385.1500000004</v>
      </c>
    </row>
    <row r="43" spans="1:9" x14ac:dyDescent="0.55000000000000004">
      <c r="A43" s="43" t="s">
        <v>50</v>
      </c>
      <c r="B43" s="44" t="s">
        <v>51</v>
      </c>
      <c r="C43" s="20">
        <v>5414385.1500000004</v>
      </c>
      <c r="D43" s="20">
        <f>+Marzo!F43</f>
        <v>0</v>
      </c>
      <c r="F43" s="20">
        <f t="shared" ref="F43" si="19">+E43+D43</f>
        <v>0</v>
      </c>
      <c r="G43" s="36">
        <f t="shared" ref="G43" si="20">+C43-F43</f>
        <v>5414385.1500000004</v>
      </c>
    </row>
    <row r="44" spans="1:9" x14ac:dyDescent="0.55000000000000004">
      <c r="A44" s="43" t="s">
        <v>262</v>
      </c>
      <c r="B44" s="44" t="s">
        <v>269</v>
      </c>
      <c r="G44" s="36"/>
    </row>
    <row r="45" spans="1:9" x14ac:dyDescent="0.55000000000000004">
      <c r="A45" s="43"/>
      <c r="B45" s="38"/>
    </row>
    <row r="46" spans="1:9" s="14" customFormat="1" x14ac:dyDescent="0.55000000000000004">
      <c r="A46" s="42" t="s">
        <v>52</v>
      </c>
      <c r="B46" s="45" t="s">
        <v>53</v>
      </c>
      <c r="C46" s="26">
        <f>+C47</f>
        <v>485860.75</v>
      </c>
      <c r="D46" s="26">
        <f t="shared" ref="D46:G46" si="21">+D47</f>
        <v>0</v>
      </c>
      <c r="E46" s="26">
        <f t="shared" si="21"/>
        <v>0</v>
      </c>
      <c r="F46" s="26">
        <f t="shared" si="21"/>
        <v>0</v>
      </c>
      <c r="G46" s="26">
        <f t="shared" si="21"/>
        <v>485860.75</v>
      </c>
      <c r="I46" s="15"/>
    </row>
    <row r="47" spans="1:9" x14ac:dyDescent="0.55000000000000004">
      <c r="A47" s="46" t="s">
        <v>54</v>
      </c>
      <c r="B47" s="38" t="s">
        <v>55</v>
      </c>
      <c r="C47" s="20">
        <v>485860.75</v>
      </c>
      <c r="D47" s="20">
        <f>+Marzo!F47</f>
        <v>0</v>
      </c>
      <c r="F47" s="20">
        <f t="shared" ref="F47" si="22">+E47+D47</f>
        <v>0</v>
      </c>
      <c r="G47" s="36">
        <f t="shared" ref="G47" si="23">+C47-F47</f>
        <v>485860.75</v>
      </c>
    </row>
    <row r="48" spans="1:9" x14ac:dyDescent="0.55000000000000004">
      <c r="A48" s="43"/>
      <c r="B48" s="38"/>
    </row>
    <row r="49" spans="1:9" x14ac:dyDescent="0.55000000000000004">
      <c r="A49" s="43"/>
      <c r="B49" s="38"/>
    </row>
    <row r="50" spans="1:9" x14ac:dyDescent="0.55000000000000004">
      <c r="A50" s="43"/>
      <c r="B50" s="38"/>
      <c r="I50" s="3"/>
    </row>
    <row r="51" spans="1:9" x14ac:dyDescent="0.55000000000000004">
      <c r="A51" s="42" t="s">
        <v>56</v>
      </c>
      <c r="B51" s="35" t="s">
        <v>57</v>
      </c>
      <c r="C51" s="23">
        <f>+C52</f>
        <v>156324885.47</v>
      </c>
      <c r="D51" s="23">
        <f t="shared" ref="D51:G51" si="24">+D52</f>
        <v>37990393</v>
      </c>
      <c r="E51" s="23">
        <f t="shared" si="24"/>
        <v>13775025.049999999</v>
      </c>
      <c r="F51" s="23">
        <f t="shared" si="24"/>
        <v>51765418.050000004</v>
      </c>
      <c r="G51" s="23">
        <f t="shared" si="24"/>
        <v>104559467.41999999</v>
      </c>
      <c r="H51" s="11"/>
      <c r="I51" s="3"/>
    </row>
    <row r="52" spans="1:9" x14ac:dyDescent="0.55000000000000004">
      <c r="A52" s="47" t="s">
        <v>58</v>
      </c>
      <c r="B52" s="39" t="s">
        <v>59</v>
      </c>
      <c r="C52" s="23">
        <f>SUM(C53:C64)</f>
        <v>156324885.47</v>
      </c>
      <c r="D52" s="23">
        <f>SUM(D53:D64)</f>
        <v>37990393</v>
      </c>
      <c r="E52" s="23">
        <f>SUM(E53:E64)</f>
        <v>13775025.049999999</v>
      </c>
      <c r="F52" s="23">
        <f t="shared" ref="F52:G52" si="25">SUM(F53:F64)</f>
        <v>51765418.050000004</v>
      </c>
      <c r="G52" s="23">
        <f t="shared" si="25"/>
        <v>104559467.41999999</v>
      </c>
      <c r="I52" s="3"/>
    </row>
    <row r="53" spans="1:9" x14ac:dyDescent="0.55000000000000004">
      <c r="A53" s="43" t="s">
        <v>60</v>
      </c>
      <c r="B53" s="38" t="s">
        <v>61</v>
      </c>
      <c r="C53" s="20">
        <v>152472389.00999999</v>
      </c>
      <c r="D53" s="20">
        <f>+Marzo!F53</f>
        <v>36844261</v>
      </c>
      <c r="E53" s="20">
        <f>+'[1]Pagos a Municipios y Comisi...'!$W$45</f>
        <v>12836606.199999999</v>
      </c>
      <c r="F53" s="20">
        <f t="shared" ref="F53:F63" si="26">+E53+D53</f>
        <v>49680867.200000003</v>
      </c>
      <c r="G53" s="36">
        <f t="shared" ref="G53:G63" si="27">+C53-F53</f>
        <v>102791521.80999999</v>
      </c>
      <c r="I53" s="3"/>
    </row>
    <row r="54" spans="1:9" x14ac:dyDescent="0.55000000000000004">
      <c r="A54" s="43" t="s">
        <v>62</v>
      </c>
      <c r="B54" s="38" t="s">
        <v>63</v>
      </c>
      <c r="D54" s="20">
        <f>+Marzo!F54</f>
        <v>0</v>
      </c>
      <c r="F54" s="20">
        <f t="shared" si="26"/>
        <v>0</v>
      </c>
      <c r="G54" s="36">
        <f t="shared" si="27"/>
        <v>0</v>
      </c>
      <c r="I54" s="3"/>
    </row>
    <row r="55" spans="1:9" x14ac:dyDescent="0.55000000000000004">
      <c r="A55" s="43" t="s">
        <v>64</v>
      </c>
      <c r="B55" s="38" t="s">
        <v>65</v>
      </c>
      <c r="D55" s="20">
        <f>+Marzo!F55</f>
        <v>0</v>
      </c>
      <c r="F55" s="20">
        <f t="shared" si="26"/>
        <v>0</v>
      </c>
      <c r="G55" s="36">
        <f t="shared" si="27"/>
        <v>0</v>
      </c>
      <c r="I55" s="3"/>
    </row>
    <row r="56" spans="1:9" x14ac:dyDescent="0.55000000000000004">
      <c r="A56" s="43" t="s">
        <v>66</v>
      </c>
      <c r="B56" s="38" t="s">
        <v>67</v>
      </c>
      <c r="C56" s="20">
        <v>872040</v>
      </c>
      <c r="D56" s="20">
        <f>+Marzo!F56</f>
        <v>540000</v>
      </c>
      <c r="F56" s="20">
        <f t="shared" si="26"/>
        <v>540000</v>
      </c>
      <c r="G56" s="36">
        <f t="shared" si="27"/>
        <v>332040</v>
      </c>
      <c r="I56" s="3"/>
    </row>
    <row r="57" spans="1:9" x14ac:dyDescent="0.55000000000000004">
      <c r="A57" s="43" t="s">
        <v>68</v>
      </c>
      <c r="B57" s="38" t="s">
        <v>69</v>
      </c>
      <c r="C57" s="20">
        <v>414735</v>
      </c>
      <c r="D57" s="20">
        <f>+Marzo!F57</f>
        <v>0</v>
      </c>
      <c r="F57" s="20">
        <f t="shared" si="26"/>
        <v>0</v>
      </c>
      <c r="G57" s="36">
        <f t="shared" si="27"/>
        <v>414735</v>
      </c>
      <c r="I57" s="3"/>
    </row>
    <row r="58" spans="1:9" x14ac:dyDescent="0.55000000000000004">
      <c r="A58" s="43" t="s">
        <v>70</v>
      </c>
      <c r="B58" s="38" t="s">
        <v>71</v>
      </c>
      <c r="C58" s="20">
        <v>757099.43</v>
      </c>
      <c r="D58" s="20">
        <f>+Marzo!F58</f>
        <v>266731.03999999998</v>
      </c>
      <c r="E58" s="20">
        <v>71234.42</v>
      </c>
      <c r="F58" s="20">
        <f t="shared" si="26"/>
        <v>337965.45999999996</v>
      </c>
      <c r="G58" s="36">
        <f t="shared" si="27"/>
        <v>419133.97000000009</v>
      </c>
      <c r="I58" s="3"/>
    </row>
    <row r="59" spans="1:9" x14ac:dyDescent="0.55000000000000004">
      <c r="A59" s="43" t="s">
        <v>72</v>
      </c>
      <c r="B59" s="38" t="s">
        <v>231</v>
      </c>
      <c r="C59" s="20">
        <v>1152622.03</v>
      </c>
      <c r="D59" s="20">
        <f>+Marzo!F59</f>
        <v>279400.96000000002</v>
      </c>
      <c r="E59" s="20">
        <v>107317.43</v>
      </c>
      <c r="F59" s="20">
        <f t="shared" si="26"/>
        <v>386718.39</v>
      </c>
      <c r="G59" s="36">
        <f t="shared" si="27"/>
        <v>765903.64</v>
      </c>
      <c r="I59" s="3"/>
    </row>
    <row r="60" spans="1:9" x14ac:dyDescent="0.55000000000000004">
      <c r="A60" s="43" t="s">
        <v>73</v>
      </c>
      <c r="B60" s="38" t="s">
        <v>74</v>
      </c>
      <c r="C60" s="20">
        <v>630000</v>
      </c>
      <c r="D60" s="20">
        <f>+Marzo!F60</f>
        <v>0</v>
      </c>
      <c r="E60" s="20">
        <v>699867</v>
      </c>
      <c r="F60" s="20">
        <f t="shared" si="26"/>
        <v>699867</v>
      </c>
      <c r="G60" s="36">
        <f t="shared" si="27"/>
        <v>-69867</v>
      </c>
      <c r="I60" s="3"/>
    </row>
    <row r="61" spans="1:9" x14ac:dyDescent="0.55000000000000004">
      <c r="A61" s="43" t="s">
        <v>75</v>
      </c>
      <c r="B61" s="38" t="s">
        <v>233</v>
      </c>
      <c r="C61" s="20">
        <v>26000</v>
      </c>
      <c r="D61" s="20">
        <f>+Marzo!F61</f>
        <v>0</v>
      </c>
      <c r="F61" s="20">
        <f t="shared" si="26"/>
        <v>0</v>
      </c>
      <c r="G61" s="36">
        <f t="shared" si="27"/>
        <v>26000</v>
      </c>
      <c r="I61" s="3"/>
    </row>
    <row r="62" spans="1:9" x14ac:dyDescent="0.55000000000000004">
      <c r="A62" s="43" t="s">
        <v>241</v>
      </c>
      <c r="B62" s="32" t="s">
        <v>242</v>
      </c>
      <c r="D62" s="20">
        <f>+Marzo!F62</f>
        <v>0</v>
      </c>
      <c r="F62" s="20">
        <f t="shared" si="26"/>
        <v>0</v>
      </c>
      <c r="G62" s="36">
        <f t="shared" si="27"/>
        <v>0</v>
      </c>
      <c r="I62" s="3"/>
    </row>
    <row r="63" spans="1:9" x14ac:dyDescent="0.55000000000000004">
      <c r="A63" s="43" t="s">
        <v>254</v>
      </c>
      <c r="B63" s="38" t="s">
        <v>255</v>
      </c>
      <c r="D63" s="20">
        <f>+Marzo!F63</f>
        <v>0</v>
      </c>
      <c r="F63" s="20">
        <f t="shared" si="26"/>
        <v>0</v>
      </c>
      <c r="G63" s="36">
        <f t="shared" si="27"/>
        <v>0</v>
      </c>
      <c r="I63" s="3"/>
    </row>
    <row r="64" spans="1:9" x14ac:dyDescent="0.55000000000000004">
      <c r="A64" s="43" t="s">
        <v>260</v>
      </c>
      <c r="B64" s="32" t="s">
        <v>261</v>
      </c>
      <c r="D64" s="20">
        <f>+Marzo!F64</f>
        <v>60000</v>
      </c>
      <c r="E64" s="20">
        <v>60000</v>
      </c>
      <c r="F64" s="20">
        <f t="shared" ref="F64" si="28">+E64+D64</f>
        <v>120000</v>
      </c>
      <c r="G64" s="36">
        <f t="shared" ref="G64" si="29">+C64-F64</f>
        <v>-120000</v>
      </c>
      <c r="I64" s="3"/>
    </row>
    <row r="65" spans="1:9" x14ac:dyDescent="0.55000000000000004">
      <c r="A65" s="43"/>
      <c r="I65" s="3"/>
    </row>
    <row r="66" spans="1:9" x14ac:dyDescent="0.55000000000000004">
      <c r="A66" s="43"/>
      <c r="B66" s="48"/>
      <c r="I66" s="3"/>
    </row>
    <row r="67" spans="1:9" x14ac:dyDescent="0.55000000000000004">
      <c r="A67" s="40" t="s">
        <v>76</v>
      </c>
      <c r="B67" s="41" t="s">
        <v>77</v>
      </c>
      <c r="C67" s="28">
        <f>+C68+C75</f>
        <v>29098608.960000001</v>
      </c>
      <c r="D67" s="28">
        <f t="shared" ref="D67:G67" si="30">+D68+D75</f>
        <v>0</v>
      </c>
      <c r="E67" s="28">
        <f t="shared" si="30"/>
        <v>0</v>
      </c>
      <c r="F67" s="28">
        <f t="shared" si="30"/>
        <v>0</v>
      </c>
      <c r="G67" s="28">
        <f t="shared" si="30"/>
        <v>29098608.960000001</v>
      </c>
      <c r="I67" s="3"/>
    </row>
    <row r="68" spans="1:9" x14ac:dyDescent="0.55000000000000004">
      <c r="A68" s="42" t="s">
        <v>78</v>
      </c>
      <c r="B68" s="35" t="s">
        <v>79</v>
      </c>
      <c r="C68" s="25">
        <f>+C69</f>
        <v>0</v>
      </c>
      <c r="D68" s="25">
        <f t="shared" ref="D68:G68" si="31">+D69</f>
        <v>0</v>
      </c>
      <c r="E68" s="25">
        <f t="shared" si="31"/>
        <v>0</v>
      </c>
      <c r="F68" s="25">
        <f t="shared" si="31"/>
        <v>0</v>
      </c>
      <c r="G68" s="25">
        <f t="shared" si="31"/>
        <v>0</v>
      </c>
      <c r="I68" s="3"/>
    </row>
    <row r="69" spans="1:9" x14ac:dyDescent="0.55000000000000004">
      <c r="A69" s="42" t="s">
        <v>80</v>
      </c>
      <c r="B69" s="35" t="s">
        <v>81</v>
      </c>
      <c r="C69" s="25">
        <f>SUM(C70:C73)</f>
        <v>0</v>
      </c>
      <c r="D69" s="25">
        <f t="shared" ref="D69:G69" si="32">SUM(D70:D73)</f>
        <v>0</v>
      </c>
      <c r="E69" s="25">
        <f t="shared" si="32"/>
        <v>0</v>
      </c>
      <c r="F69" s="25">
        <f t="shared" si="32"/>
        <v>0</v>
      </c>
      <c r="G69" s="25">
        <f t="shared" si="32"/>
        <v>0</v>
      </c>
      <c r="I69" s="3"/>
    </row>
    <row r="70" spans="1:9" x14ac:dyDescent="0.55000000000000004">
      <c r="A70" s="43" t="s">
        <v>82</v>
      </c>
      <c r="B70" s="32" t="s">
        <v>83</v>
      </c>
      <c r="D70" s="20">
        <f>+Marzo!F70</f>
        <v>0</v>
      </c>
      <c r="F70" s="20">
        <f t="shared" ref="F70:F71" si="33">+E70+D70</f>
        <v>0</v>
      </c>
      <c r="G70" s="36">
        <f t="shared" ref="G70:G71" si="34">+C70-F70</f>
        <v>0</v>
      </c>
      <c r="I70" s="3"/>
    </row>
    <row r="71" spans="1:9" x14ac:dyDescent="0.55000000000000004">
      <c r="A71" s="43" t="s">
        <v>84</v>
      </c>
      <c r="B71" s="32" t="s">
        <v>85</v>
      </c>
      <c r="D71" s="20">
        <f>+Marzo!F71</f>
        <v>0</v>
      </c>
      <c r="F71" s="20">
        <f t="shared" si="33"/>
        <v>0</v>
      </c>
      <c r="G71" s="36">
        <f t="shared" si="34"/>
        <v>0</v>
      </c>
      <c r="I71" s="3"/>
    </row>
    <row r="72" spans="1:9" x14ac:dyDescent="0.55000000000000004">
      <c r="A72" s="43"/>
      <c r="B72" s="48"/>
      <c r="I72" s="3"/>
    </row>
    <row r="73" spans="1:9" x14ac:dyDescent="0.55000000000000004">
      <c r="A73" s="43"/>
      <c r="B73" s="48"/>
      <c r="I73" s="3"/>
    </row>
    <row r="74" spans="1:9" x14ac:dyDescent="0.55000000000000004">
      <c r="A74" s="43"/>
      <c r="B74" s="48"/>
      <c r="I74" s="3"/>
    </row>
    <row r="75" spans="1:9" x14ac:dyDescent="0.55000000000000004">
      <c r="A75" s="42" t="s">
        <v>86</v>
      </c>
      <c r="B75" s="35" t="s">
        <v>87</v>
      </c>
      <c r="C75" s="25">
        <f>+C76</f>
        <v>29098608.960000001</v>
      </c>
      <c r="D75" s="25">
        <f t="shared" ref="D75:G75" si="35">+D76</f>
        <v>0</v>
      </c>
      <c r="E75" s="25">
        <f t="shared" si="35"/>
        <v>0</v>
      </c>
      <c r="F75" s="25">
        <f t="shared" si="35"/>
        <v>0</v>
      </c>
      <c r="G75" s="25">
        <f t="shared" si="35"/>
        <v>29098608.960000001</v>
      </c>
      <c r="I75" s="3"/>
    </row>
    <row r="76" spans="1:9" x14ac:dyDescent="0.55000000000000004">
      <c r="A76" s="42" t="s">
        <v>88</v>
      </c>
      <c r="B76" s="35" t="s">
        <v>87</v>
      </c>
      <c r="C76" s="25">
        <f>SUM(C77:C79)</f>
        <v>29098608.960000001</v>
      </c>
      <c r="D76" s="25">
        <f t="shared" ref="D76:G76" si="36">SUM(D77:D79)</f>
        <v>0</v>
      </c>
      <c r="E76" s="25">
        <f t="shared" si="36"/>
        <v>0</v>
      </c>
      <c r="F76" s="25">
        <f t="shared" si="36"/>
        <v>0</v>
      </c>
      <c r="G76" s="25">
        <f t="shared" si="36"/>
        <v>29098608.960000001</v>
      </c>
      <c r="I76" s="3"/>
    </row>
    <row r="77" spans="1:9" x14ac:dyDescent="0.55000000000000004">
      <c r="A77" s="43" t="s">
        <v>89</v>
      </c>
      <c r="B77" s="32" t="s">
        <v>235</v>
      </c>
      <c r="C77" s="7">
        <v>2700000</v>
      </c>
      <c r="D77" s="20">
        <f>+Marzo!F77</f>
        <v>0</v>
      </c>
      <c r="F77" s="20">
        <f t="shared" ref="F77:F79" si="37">+E77+D77</f>
        <v>0</v>
      </c>
      <c r="G77" s="36">
        <f t="shared" ref="G77:G79" si="38">+C77-F77</f>
        <v>2700000</v>
      </c>
      <c r="I77" s="3"/>
    </row>
    <row r="78" spans="1:9" x14ac:dyDescent="0.55000000000000004">
      <c r="A78" s="43" t="s">
        <v>90</v>
      </c>
      <c r="B78" s="49" t="s">
        <v>237</v>
      </c>
      <c r="C78" s="20">
        <v>17800000</v>
      </c>
      <c r="D78" s="20">
        <f>+Marzo!F78</f>
        <v>0</v>
      </c>
      <c r="F78" s="20">
        <f t="shared" si="37"/>
        <v>0</v>
      </c>
      <c r="G78" s="36">
        <f t="shared" si="38"/>
        <v>17800000</v>
      </c>
      <c r="I78" s="3"/>
    </row>
    <row r="79" spans="1:9" x14ac:dyDescent="0.55000000000000004">
      <c r="A79" s="43" t="s">
        <v>91</v>
      </c>
      <c r="B79" s="38" t="s">
        <v>236</v>
      </c>
      <c r="C79" s="20">
        <v>8598608.9600000009</v>
      </c>
      <c r="D79" s="20">
        <f>+Marzo!F79</f>
        <v>0</v>
      </c>
      <c r="F79" s="20">
        <f t="shared" si="37"/>
        <v>0</v>
      </c>
      <c r="G79" s="36">
        <f t="shared" si="38"/>
        <v>8598608.9600000009</v>
      </c>
      <c r="I79" s="3"/>
    </row>
    <row r="80" spans="1:9" x14ac:dyDescent="0.55000000000000004">
      <c r="A80" s="43"/>
      <c r="B80" s="48"/>
      <c r="I80" s="3"/>
    </row>
    <row r="81" spans="1:9" x14ac:dyDescent="0.55000000000000004">
      <c r="A81" s="43"/>
      <c r="B81" s="48"/>
      <c r="I81" s="3"/>
    </row>
    <row r="82" spans="1:9" x14ac:dyDescent="0.55000000000000004">
      <c r="A82" s="43"/>
      <c r="B82" s="48"/>
      <c r="I82" s="3"/>
    </row>
    <row r="83" spans="1:9" x14ac:dyDescent="0.55000000000000004">
      <c r="A83" s="43"/>
      <c r="B83" s="48"/>
      <c r="I83" s="3"/>
    </row>
    <row r="84" spans="1:9" x14ac:dyDescent="0.55000000000000004">
      <c r="A84" s="43"/>
      <c r="B84" s="48"/>
      <c r="I84" s="3"/>
    </row>
    <row r="85" spans="1:9" x14ac:dyDescent="0.55000000000000004">
      <c r="A85" s="43"/>
      <c r="B85" s="48"/>
      <c r="I85" s="3"/>
    </row>
    <row r="86" spans="1:9" x14ac:dyDescent="0.55000000000000004">
      <c r="A86" s="43"/>
      <c r="B86" s="48"/>
      <c r="I86" s="3"/>
    </row>
    <row r="87" spans="1:9" x14ac:dyDescent="0.55000000000000004">
      <c r="A87" s="43"/>
      <c r="B87" s="38"/>
      <c r="I87" s="3"/>
    </row>
    <row r="88" spans="1:9" x14ac:dyDescent="0.55000000000000004">
      <c r="A88" s="43"/>
      <c r="B88" s="38"/>
      <c r="I88" s="3"/>
    </row>
    <row r="89" spans="1:9" x14ac:dyDescent="0.55000000000000004">
      <c r="A89" s="43"/>
      <c r="B89" s="38"/>
      <c r="I89" s="3"/>
    </row>
    <row r="90" spans="1:9" x14ac:dyDescent="0.55000000000000004">
      <c r="A90" s="43"/>
      <c r="B90" s="38"/>
      <c r="I90" s="3"/>
    </row>
    <row r="91" spans="1:9" x14ac:dyDescent="0.55000000000000004">
      <c r="A91" s="43"/>
      <c r="B91" s="38"/>
      <c r="I91" s="3"/>
    </row>
    <row r="92" spans="1:9" x14ac:dyDescent="0.55000000000000004">
      <c r="A92" s="43"/>
      <c r="B92" s="65" t="str">
        <f>+B2</f>
        <v>MUNICIPALIDAD DE LAS COLORADAS</v>
      </c>
      <c r="C92" s="65"/>
      <c r="I92" s="3"/>
    </row>
    <row r="93" spans="1:9" x14ac:dyDescent="0.55000000000000004">
      <c r="A93" s="43"/>
      <c r="B93" s="65" t="s">
        <v>92</v>
      </c>
      <c r="C93" s="65"/>
      <c r="I93" s="3"/>
    </row>
    <row r="94" spans="1:9" x14ac:dyDescent="0.55000000000000004">
      <c r="A94" s="43"/>
      <c r="B94" s="6"/>
      <c r="I94" s="3"/>
    </row>
    <row r="95" spans="1:9" x14ac:dyDescent="0.55000000000000004">
      <c r="A95" s="43"/>
      <c r="B95" s="6" t="s">
        <v>252</v>
      </c>
      <c r="I95" s="3"/>
    </row>
    <row r="96" spans="1:9" x14ac:dyDescent="0.55000000000000004">
      <c r="A96" s="43"/>
      <c r="B96" s="6"/>
      <c r="C96" s="29"/>
      <c r="F96" s="34" t="str">
        <f>+F5</f>
        <v>ABRIL DE 2021</v>
      </c>
      <c r="I96" s="3"/>
    </row>
    <row r="97" spans="1:9" x14ac:dyDescent="0.55000000000000004">
      <c r="A97" s="43"/>
      <c r="B97" s="6"/>
      <c r="C97" s="30"/>
      <c r="D97" s="30"/>
      <c r="E97" s="30"/>
      <c r="F97" s="30"/>
      <c r="G97" s="39"/>
      <c r="I97" s="3"/>
    </row>
    <row r="98" spans="1:9" x14ac:dyDescent="0.55000000000000004">
      <c r="A98" s="40" t="s">
        <v>258</v>
      </c>
      <c r="B98" s="41" t="s">
        <v>253</v>
      </c>
      <c r="C98" s="27">
        <f>+C99+C165+C191+C197</f>
        <v>196879494.90000004</v>
      </c>
      <c r="D98" s="27">
        <f t="shared" ref="D98:G98" si="39">+D99+D165+D191+D197</f>
        <v>37320183.823278241</v>
      </c>
      <c r="E98" s="27">
        <f t="shared" si="39"/>
        <v>12876017.289999999</v>
      </c>
      <c r="F98" s="27">
        <f t="shared" si="39"/>
        <v>44165250.803278238</v>
      </c>
      <c r="G98" s="27">
        <f t="shared" si="39"/>
        <v>70564388.486721769</v>
      </c>
      <c r="I98" s="3"/>
    </row>
    <row r="99" spans="1:9" x14ac:dyDescent="0.55000000000000004">
      <c r="A99" s="40" t="s">
        <v>93</v>
      </c>
      <c r="B99" s="41" t="s">
        <v>94</v>
      </c>
      <c r="C99" s="24">
        <f>+C100+C143</f>
        <v>152547123.26000002</v>
      </c>
      <c r="D99" s="24">
        <f>+D100+D165+D191+D197</f>
        <v>25240619.54327824</v>
      </c>
      <c r="E99" s="24">
        <f>+E100+E165+E191+E197</f>
        <v>11299584.609999999</v>
      </c>
      <c r="F99" s="24">
        <f>+F100+F165+F191+F197</f>
        <v>30509253.843278237</v>
      </c>
      <c r="G99" s="24">
        <f>+G100+G165+G191+G197</f>
        <v>63136776.486721769</v>
      </c>
      <c r="I99" s="3"/>
    </row>
    <row r="100" spans="1:9" x14ac:dyDescent="0.55000000000000004">
      <c r="A100" s="40" t="s">
        <v>95</v>
      </c>
      <c r="B100" s="41" t="s">
        <v>96</v>
      </c>
      <c r="C100" s="24">
        <f>+C101+C111</f>
        <v>134236828.48000002</v>
      </c>
      <c r="D100" s="24">
        <f>+D101+D143</f>
        <v>13161055.263278238</v>
      </c>
      <c r="E100" s="24">
        <f>+E101+E143</f>
        <v>9723151.9299999997</v>
      </c>
      <c r="F100" s="24">
        <f>+F101+F143</f>
        <v>16853256.883278236</v>
      </c>
      <c r="G100" s="24">
        <f>+G101+G143</f>
        <v>55709164.486721769</v>
      </c>
      <c r="I100" s="3"/>
    </row>
    <row r="101" spans="1:9" x14ac:dyDescent="0.55000000000000004">
      <c r="A101" s="40" t="s">
        <v>97</v>
      </c>
      <c r="B101" s="41" t="s">
        <v>98</v>
      </c>
      <c r="C101" s="24">
        <f>SUM(C102:C109)</f>
        <v>119956928.51000001</v>
      </c>
      <c r="D101" s="24">
        <f>+D102+D111</f>
        <v>10549625.143278237</v>
      </c>
      <c r="E101" s="24">
        <f>SUM(E102:E107)</f>
        <v>9007267.0600000005</v>
      </c>
      <c r="F101" s="24">
        <f>+F102+F111</f>
        <v>14531997.873278238</v>
      </c>
      <c r="G101" s="24">
        <f>+G102+G111</f>
        <v>40086128.716721773</v>
      </c>
      <c r="I101" s="3"/>
    </row>
    <row r="102" spans="1:9" x14ac:dyDescent="0.55000000000000004">
      <c r="A102" s="43" t="s">
        <v>99</v>
      </c>
      <c r="B102" s="38" t="s">
        <v>263</v>
      </c>
      <c r="C102" s="20">
        <f>3603976.97+27987951.58+6312942.23+2433355.84</f>
        <v>40338226.620000005</v>
      </c>
      <c r="D102" s="29">
        <f>+Marzo!F102</f>
        <v>7221636.3200000003</v>
      </c>
      <c r="E102" s="29">
        <v>2639266.16</v>
      </c>
      <c r="F102" s="29">
        <f>+D102+E102</f>
        <v>9860902.4800000004</v>
      </c>
      <c r="G102" s="29">
        <f>+C102-F102</f>
        <v>30477324.140000004</v>
      </c>
      <c r="I102" s="3"/>
    </row>
    <row r="103" spans="1:9" x14ac:dyDescent="0.55000000000000004">
      <c r="A103" s="43" t="s">
        <v>100</v>
      </c>
      <c r="B103" s="38" t="s">
        <v>229</v>
      </c>
      <c r="C103" s="20">
        <v>56416520.380000003</v>
      </c>
      <c r="D103" s="20">
        <f>+Marzo!F103</f>
        <v>13628099.809999999</v>
      </c>
      <c r="E103" s="20">
        <v>4719505</v>
      </c>
      <c r="F103" s="29">
        <f t="shared" ref="F103:F107" si="40">+D103+E103</f>
        <v>18347604.809999999</v>
      </c>
      <c r="G103" s="36">
        <f t="shared" ref="G103:G107" si="41">+C103-F103</f>
        <v>38068915.570000008</v>
      </c>
      <c r="I103" s="3"/>
    </row>
    <row r="104" spans="1:9" x14ac:dyDescent="0.55000000000000004">
      <c r="A104" s="43" t="s">
        <v>101</v>
      </c>
      <c r="B104" s="38" t="s">
        <v>264</v>
      </c>
      <c r="D104" s="20">
        <f>+Marzo!F104</f>
        <v>0</v>
      </c>
      <c r="F104" s="29">
        <f t="shared" si="40"/>
        <v>0</v>
      </c>
      <c r="G104" s="36">
        <f t="shared" si="41"/>
        <v>0</v>
      </c>
      <c r="I104" s="3"/>
    </row>
    <row r="105" spans="1:9" x14ac:dyDescent="0.55000000000000004">
      <c r="A105" s="43" t="s">
        <v>102</v>
      </c>
      <c r="B105" s="38" t="s">
        <v>284</v>
      </c>
      <c r="C105" s="20">
        <v>21941843.969999999</v>
      </c>
      <c r="D105" s="20">
        <f>+Marzo!F105</f>
        <v>4240152.47</v>
      </c>
      <c r="E105" s="20">
        <v>1559803.59</v>
      </c>
      <c r="F105" s="29">
        <f t="shared" si="40"/>
        <v>5799956.0599999996</v>
      </c>
      <c r="G105" s="36">
        <f t="shared" si="41"/>
        <v>16141887.91</v>
      </c>
      <c r="I105" s="3"/>
    </row>
    <row r="106" spans="1:9" x14ac:dyDescent="0.55000000000000004">
      <c r="A106" s="43" t="s">
        <v>103</v>
      </c>
      <c r="B106" s="38" t="s">
        <v>265</v>
      </c>
      <c r="C106" s="20">
        <v>1260337.54</v>
      </c>
      <c r="D106" s="20">
        <f>+Marzo!F106</f>
        <v>241132.11000000002</v>
      </c>
      <c r="E106" s="20">
        <v>88692.31</v>
      </c>
      <c r="F106" s="29">
        <f t="shared" si="40"/>
        <v>329824.42000000004</v>
      </c>
      <c r="G106" s="36">
        <f t="shared" si="41"/>
        <v>930513.12</v>
      </c>
      <c r="I106" s="3"/>
    </row>
    <row r="107" spans="1:9" x14ac:dyDescent="0.55000000000000004">
      <c r="A107" s="43"/>
      <c r="D107" s="20">
        <f>+Marzo!F107</f>
        <v>0</v>
      </c>
      <c r="F107" s="29">
        <f t="shared" si="40"/>
        <v>0</v>
      </c>
      <c r="G107" s="36">
        <f t="shared" si="41"/>
        <v>0</v>
      </c>
      <c r="I107" s="3"/>
    </row>
    <row r="108" spans="1:9" x14ac:dyDescent="0.55000000000000004">
      <c r="A108" s="43"/>
      <c r="B108" s="38"/>
      <c r="G108" s="36"/>
      <c r="I108" s="3"/>
    </row>
    <row r="109" spans="1:9" x14ac:dyDescent="0.55000000000000004">
      <c r="A109" s="43"/>
      <c r="G109" s="36"/>
      <c r="I109" s="3"/>
    </row>
    <row r="110" spans="1:9" x14ac:dyDescent="0.55000000000000004">
      <c r="A110" s="38"/>
      <c r="B110" s="38"/>
      <c r="I110" s="3"/>
    </row>
    <row r="111" spans="1:9" x14ac:dyDescent="0.55000000000000004">
      <c r="A111" s="40" t="s">
        <v>104</v>
      </c>
      <c r="B111" s="41" t="s">
        <v>105</v>
      </c>
      <c r="C111" s="24">
        <f>SUM(C112:C137)</f>
        <v>14279899.969999999</v>
      </c>
      <c r="D111" s="24">
        <f>SUM(D112:D140)</f>
        <v>3327988.8232782371</v>
      </c>
      <c r="E111" s="24">
        <f t="shared" ref="E111:G111" si="42">SUM(E112:E136)</f>
        <v>1343106.57</v>
      </c>
      <c r="F111" s="24">
        <f t="shared" si="42"/>
        <v>4671095.3932782374</v>
      </c>
      <c r="G111" s="24">
        <f t="shared" si="42"/>
        <v>9608804.5767217651</v>
      </c>
      <c r="I111" s="3"/>
    </row>
    <row r="112" spans="1:9" x14ac:dyDescent="0.55000000000000004">
      <c r="A112" s="43" t="s">
        <v>106</v>
      </c>
      <c r="B112" s="38" t="s">
        <v>39</v>
      </c>
      <c r="C112" s="7"/>
      <c r="D112" s="20">
        <f>+Marzo!F112</f>
        <v>0</v>
      </c>
      <c r="F112" s="20">
        <f t="shared" ref="F112:F136" si="43">+E112+D112</f>
        <v>0</v>
      </c>
      <c r="G112" s="36">
        <f t="shared" ref="G112:G136" si="44">+C113-F112</f>
        <v>58050</v>
      </c>
      <c r="I112" s="3"/>
    </row>
    <row r="113" spans="1:9" x14ac:dyDescent="0.55000000000000004">
      <c r="A113" s="43" t="s">
        <v>107</v>
      </c>
      <c r="B113" s="38" t="s">
        <v>108</v>
      </c>
      <c r="C113" s="20">
        <v>58050</v>
      </c>
      <c r="D113" s="20">
        <f>+Marzo!F113</f>
        <v>1877.77</v>
      </c>
      <c r="F113" s="20">
        <f t="shared" si="43"/>
        <v>1877.77</v>
      </c>
      <c r="G113" s="36">
        <f t="shared" si="44"/>
        <v>2952068.81</v>
      </c>
      <c r="I113" s="3"/>
    </row>
    <row r="114" spans="1:9" x14ac:dyDescent="0.55000000000000004">
      <c r="A114" s="43" t="s">
        <v>109</v>
      </c>
      <c r="B114" s="38" t="s">
        <v>110</v>
      </c>
      <c r="C114" s="20">
        <v>2953946.58</v>
      </c>
      <c r="D114" s="20">
        <f>+Marzo!F114</f>
        <v>568724.15999999992</v>
      </c>
      <c r="E114" s="20">
        <v>161664.5</v>
      </c>
      <c r="F114" s="20">
        <f t="shared" si="43"/>
        <v>730388.65999999992</v>
      </c>
      <c r="G114" s="36">
        <f t="shared" si="44"/>
        <v>-598218.49999999988</v>
      </c>
      <c r="I114" s="3"/>
    </row>
    <row r="115" spans="1:9" x14ac:dyDescent="0.55000000000000004">
      <c r="A115" s="43" t="s">
        <v>111</v>
      </c>
      <c r="B115" s="38" t="s">
        <v>112</v>
      </c>
      <c r="C115" s="20">
        <v>132170.16</v>
      </c>
      <c r="D115" s="20">
        <f>+Marzo!F115</f>
        <v>122520</v>
      </c>
      <c r="E115" s="20">
        <v>21000</v>
      </c>
      <c r="F115" s="20">
        <f t="shared" si="43"/>
        <v>143520</v>
      </c>
      <c r="G115" s="36">
        <f t="shared" si="44"/>
        <v>-63520</v>
      </c>
      <c r="I115" s="3"/>
    </row>
    <row r="116" spans="1:9" x14ac:dyDescent="0.55000000000000004">
      <c r="A116" s="43" t="s">
        <v>113</v>
      </c>
      <c r="B116" s="38" t="s">
        <v>114</v>
      </c>
      <c r="C116" s="20">
        <v>80000</v>
      </c>
      <c r="D116" s="20">
        <f>+Marzo!F116</f>
        <v>24900</v>
      </c>
      <c r="E116" s="20">
        <v>700</v>
      </c>
      <c r="F116" s="20">
        <f t="shared" si="43"/>
        <v>25600</v>
      </c>
      <c r="G116" s="36">
        <f t="shared" si="44"/>
        <v>662297.63</v>
      </c>
      <c r="H116" s="5"/>
      <c r="I116" s="3"/>
    </row>
    <row r="117" spans="1:9" x14ac:dyDescent="0.55000000000000004">
      <c r="A117" s="43" t="s">
        <v>115</v>
      </c>
      <c r="B117" s="38" t="s">
        <v>116</v>
      </c>
      <c r="C117" s="20">
        <v>687897.63</v>
      </c>
      <c r="D117" s="20">
        <f>+Marzo!F117</f>
        <v>550513.5</v>
      </c>
      <c r="E117" s="20">
        <v>208249.61</v>
      </c>
      <c r="F117" s="20">
        <f t="shared" si="43"/>
        <v>758763.11</v>
      </c>
      <c r="G117" s="36">
        <f t="shared" si="44"/>
        <v>342249.36</v>
      </c>
      <c r="I117" s="3"/>
    </row>
    <row r="118" spans="1:9" x14ac:dyDescent="0.55000000000000004">
      <c r="A118" s="43" t="s">
        <v>117</v>
      </c>
      <c r="B118" s="38" t="s">
        <v>118</v>
      </c>
      <c r="C118" s="20">
        <v>1101012.47</v>
      </c>
      <c r="D118" s="20">
        <f>+Marzo!F118</f>
        <v>672384.79</v>
      </c>
      <c r="E118" s="20">
        <v>410770</v>
      </c>
      <c r="F118" s="20">
        <f t="shared" si="43"/>
        <v>1083154.79</v>
      </c>
      <c r="G118" s="36">
        <f t="shared" si="44"/>
        <v>-650428.42000000004</v>
      </c>
      <c r="I118" s="3"/>
    </row>
    <row r="119" spans="1:9" x14ac:dyDescent="0.55000000000000004">
      <c r="A119" s="43" t="s">
        <v>119</v>
      </c>
      <c r="B119" s="38" t="s">
        <v>228</v>
      </c>
      <c r="C119" s="20">
        <v>432726.37</v>
      </c>
      <c r="D119" s="20">
        <f>+Marzo!F119</f>
        <v>65283.64</v>
      </c>
      <c r="E119" s="20">
        <v>17569.2</v>
      </c>
      <c r="F119" s="20">
        <f t="shared" si="43"/>
        <v>82852.84</v>
      </c>
      <c r="G119" s="36">
        <f t="shared" si="44"/>
        <v>67147.16</v>
      </c>
      <c r="I119" s="3"/>
    </row>
    <row r="120" spans="1:9" x14ac:dyDescent="0.55000000000000004">
      <c r="A120" s="43" t="s">
        <v>120</v>
      </c>
      <c r="B120" s="38" t="s">
        <v>121</v>
      </c>
      <c r="C120" s="20">
        <v>150000</v>
      </c>
      <c r="D120" s="20">
        <f>+Marzo!F120</f>
        <v>50221.25</v>
      </c>
      <c r="F120" s="20">
        <f t="shared" si="43"/>
        <v>50221.25</v>
      </c>
      <c r="G120" s="36">
        <f t="shared" si="44"/>
        <v>1521091.36</v>
      </c>
      <c r="I120" s="3"/>
    </row>
    <row r="121" spans="1:9" x14ac:dyDescent="0.55000000000000004">
      <c r="A121" s="43" t="s">
        <v>122</v>
      </c>
      <c r="B121" s="38" t="s">
        <v>123</v>
      </c>
      <c r="C121" s="20">
        <v>1571312.61</v>
      </c>
      <c r="D121" s="20">
        <f>+Marzo!F121</f>
        <v>123345.56</v>
      </c>
      <c r="F121" s="20">
        <f t="shared" si="43"/>
        <v>123345.56</v>
      </c>
      <c r="G121" s="36">
        <f t="shared" si="44"/>
        <v>26654.440000000002</v>
      </c>
      <c r="I121" s="3"/>
    </row>
    <row r="122" spans="1:9" x14ac:dyDescent="0.55000000000000004">
      <c r="A122" s="43" t="s">
        <v>124</v>
      </c>
      <c r="B122" s="44" t="s">
        <v>125</v>
      </c>
      <c r="C122" s="7">
        <v>150000</v>
      </c>
      <c r="D122" s="20">
        <f>+Marzo!F122</f>
        <v>29200</v>
      </c>
      <c r="E122" s="20">
        <v>12200</v>
      </c>
      <c r="F122" s="20">
        <f t="shared" si="43"/>
        <v>41400</v>
      </c>
      <c r="G122" s="36">
        <f t="shared" si="44"/>
        <v>506056.54000000004</v>
      </c>
      <c r="I122" s="3"/>
    </row>
    <row r="123" spans="1:9" x14ac:dyDescent="0.55000000000000004">
      <c r="A123" s="43" t="s">
        <v>126</v>
      </c>
      <c r="B123" s="38" t="s">
        <v>127</v>
      </c>
      <c r="C123" s="20">
        <v>547456.54</v>
      </c>
      <c r="D123" s="20">
        <f>+Marzo!F123</f>
        <v>60334.76</v>
      </c>
      <c r="E123" s="20">
        <v>31196.69</v>
      </c>
      <c r="F123" s="20">
        <f t="shared" si="43"/>
        <v>91531.45</v>
      </c>
      <c r="G123" s="36">
        <f t="shared" si="44"/>
        <v>295468.55</v>
      </c>
      <c r="I123" s="3"/>
    </row>
    <row r="124" spans="1:9" x14ac:dyDescent="0.55000000000000004">
      <c r="A124" s="43" t="s">
        <v>128</v>
      </c>
      <c r="B124" s="38" t="s">
        <v>129</v>
      </c>
      <c r="C124" s="20">
        <v>387000</v>
      </c>
      <c r="D124" s="20">
        <f>+Marzo!F124</f>
        <v>54299.873278236912</v>
      </c>
      <c r="E124" s="20">
        <f>4092.27/0.21</f>
        <v>19487</v>
      </c>
      <c r="F124" s="20">
        <f t="shared" si="43"/>
        <v>73786.873278236919</v>
      </c>
      <c r="G124" s="36">
        <f t="shared" si="44"/>
        <v>468013.12672176305</v>
      </c>
      <c r="I124" s="3"/>
    </row>
    <row r="125" spans="1:9" x14ac:dyDescent="0.55000000000000004">
      <c r="A125" s="43" t="s">
        <v>130</v>
      </c>
      <c r="B125" s="38" t="s">
        <v>131</v>
      </c>
      <c r="C125" s="20">
        <v>541800</v>
      </c>
      <c r="D125" s="20">
        <f>+Marzo!F125</f>
        <v>119412</v>
      </c>
      <c r="E125" s="20">
        <v>46923</v>
      </c>
      <c r="F125" s="20">
        <f t="shared" si="43"/>
        <v>166335</v>
      </c>
      <c r="G125" s="36">
        <f t="shared" si="44"/>
        <v>483665</v>
      </c>
      <c r="I125" s="3"/>
    </row>
    <row r="126" spans="1:9" x14ac:dyDescent="0.55000000000000004">
      <c r="A126" s="43" t="s">
        <v>132</v>
      </c>
      <c r="B126" s="38" t="s">
        <v>133</v>
      </c>
      <c r="C126" s="20">
        <v>650000</v>
      </c>
      <c r="D126" s="20">
        <f>+Marzo!F126</f>
        <v>0</v>
      </c>
      <c r="F126" s="20">
        <f t="shared" si="43"/>
        <v>0</v>
      </c>
      <c r="G126" s="36">
        <f t="shared" si="44"/>
        <v>50000</v>
      </c>
      <c r="I126" s="3"/>
    </row>
    <row r="127" spans="1:9" x14ac:dyDescent="0.55000000000000004">
      <c r="A127" s="43" t="s">
        <v>134</v>
      </c>
      <c r="B127" s="38" t="s">
        <v>135</v>
      </c>
      <c r="C127" s="20">
        <v>50000</v>
      </c>
      <c r="D127" s="20">
        <f>+Marzo!F127</f>
        <v>6800</v>
      </c>
      <c r="F127" s="20">
        <f t="shared" si="43"/>
        <v>6800</v>
      </c>
      <c r="G127" s="36">
        <f t="shared" si="44"/>
        <v>194440</v>
      </c>
      <c r="I127" s="3"/>
    </row>
    <row r="128" spans="1:9" x14ac:dyDescent="0.55000000000000004">
      <c r="A128" s="43" t="s">
        <v>136</v>
      </c>
      <c r="B128" s="38" t="s">
        <v>137</v>
      </c>
      <c r="C128" s="20">
        <v>201240</v>
      </c>
      <c r="D128" s="20">
        <f>+Marzo!F128</f>
        <v>28083</v>
      </c>
      <c r="E128" s="20">
        <v>2120</v>
      </c>
      <c r="F128" s="20">
        <f t="shared" si="43"/>
        <v>30203</v>
      </c>
      <c r="G128" s="36">
        <f t="shared" si="44"/>
        <v>434197</v>
      </c>
      <c r="I128" s="3"/>
    </row>
    <row r="129" spans="1:9" x14ac:dyDescent="0.55000000000000004">
      <c r="A129" s="43" t="s">
        <v>138</v>
      </c>
      <c r="B129" s="38" t="s">
        <v>139</v>
      </c>
      <c r="C129" s="20">
        <v>464400</v>
      </c>
      <c r="D129" s="20">
        <f>+Marzo!F129</f>
        <v>56471.68</v>
      </c>
      <c r="E129" s="20">
        <v>660</v>
      </c>
      <c r="F129" s="20">
        <f t="shared" si="43"/>
        <v>57131.68</v>
      </c>
      <c r="G129" s="36">
        <f t="shared" si="44"/>
        <v>2766468.32</v>
      </c>
      <c r="I129" s="3"/>
    </row>
    <row r="130" spans="1:9" x14ac:dyDescent="0.55000000000000004">
      <c r="A130" s="43" t="s">
        <v>140</v>
      </c>
      <c r="B130" s="38" t="s">
        <v>141</v>
      </c>
      <c r="C130" s="20">
        <v>2823600</v>
      </c>
      <c r="D130" s="20">
        <f>+Marzo!F130</f>
        <v>582500</v>
      </c>
      <c r="E130" s="7">
        <v>248312.5</v>
      </c>
      <c r="F130" s="20">
        <f t="shared" si="43"/>
        <v>830812.5</v>
      </c>
      <c r="G130" s="36">
        <f t="shared" si="44"/>
        <v>-530812.5</v>
      </c>
      <c r="I130" s="3"/>
    </row>
    <row r="131" spans="1:9" x14ac:dyDescent="0.55000000000000004">
      <c r="A131" s="43" t="s">
        <v>142</v>
      </c>
      <c r="B131" s="38" t="s">
        <v>143</v>
      </c>
      <c r="C131" s="20">
        <v>300000</v>
      </c>
      <c r="D131" s="20">
        <f>+Marzo!F131</f>
        <v>88545.47</v>
      </c>
      <c r="E131" s="20">
        <v>124540.07</v>
      </c>
      <c r="F131" s="20">
        <f t="shared" si="43"/>
        <v>213085.54</v>
      </c>
      <c r="G131" s="36">
        <f t="shared" si="44"/>
        <v>209402.06999999998</v>
      </c>
      <c r="I131" s="3"/>
    </row>
    <row r="132" spans="1:9" x14ac:dyDescent="0.55000000000000004">
      <c r="A132" s="43" t="s">
        <v>144</v>
      </c>
      <c r="B132" s="38" t="s">
        <v>285</v>
      </c>
      <c r="C132" s="20">
        <f>100000+322487.61</f>
        <v>422487.61</v>
      </c>
      <c r="D132" s="20">
        <f>+Marzo!F132</f>
        <v>10000</v>
      </c>
      <c r="F132" s="20">
        <f t="shared" si="43"/>
        <v>10000</v>
      </c>
      <c r="G132" s="36">
        <f t="shared" si="44"/>
        <v>114800</v>
      </c>
      <c r="I132" s="3"/>
    </row>
    <row r="133" spans="1:9" x14ac:dyDescent="0.55000000000000004">
      <c r="A133" s="43" t="s">
        <v>145</v>
      </c>
      <c r="B133" s="44" t="s">
        <v>286</v>
      </c>
      <c r="C133" s="20">
        <v>124800</v>
      </c>
      <c r="D133" s="20">
        <f>+Marzo!F133</f>
        <v>69831.37</v>
      </c>
      <c r="E133" s="20">
        <v>16874</v>
      </c>
      <c r="F133" s="20">
        <f t="shared" si="43"/>
        <v>86705.37</v>
      </c>
      <c r="G133" s="36">
        <f t="shared" si="44"/>
        <v>113294.63</v>
      </c>
      <c r="I133" s="3"/>
    </row>
    <row r="134" spans="1:9" x14ac:dyDescent="0.55000000000000004">
      <c r="A134" s="43" t="s">
        <v>146</v>
      </c>
      <c r="B134" s="44" t="s">
        <v>149</v>
      </c>
      <c r="C134" s="20">
        <v>200000</v>
      </c>
      <c r="D134" s="20">
        <f>+Marzo!F134</f>
        <v>18000</v>
      </c>
      <c r="E134" s="20">
        <v>10000</v>
      </c>
      <c r="F134" s="20">
        <f t="shared" si="43"/>
        <v>28000</v>
      </c>
      <c r="G134" s="36">
        <f t="shared" si="44"/>
        <v>222000</v>
      </c>
      <c r="I134" s="3"/>
    </row>
    <row r="135" spans="1:9" x14ac:dyDescent="0.55000000000000004">
      <c r="A135" s="43" t="s">
        <v>147</v>
      </c>
      <c r="B135" s="44" t="s">
        <v>287</v>
      </c>
      <c r="C135" s="20">
        <v>250000</v>
      </c>
      <c r="D135" s="20">
        <f>+Marzo!F135</f>
        <v>0</v>
      </c>
      <c r="F135" s="20">
        <f t="shared" si="43"/>
        <v>0</v>
      </c>
      <c r="G135" s="36">
        <f t="shared" si="44"/>
        <v>0</v>
      </c>
      <c r="I135" s="3"/>
    </row>
    <row r="136" spans="1:9" x14ac:dyDescent="0.55000000000000004">
      <c r="A136" s="43" t="s">
        <v>148</v>
      </c>
      <c r="B136" s="32" t="s">
        <v>274</v>
      </c>
      <c r="D136" s="20">
        <f>+Marzo!F136</f>
        <v>24740</v>
      </c>
      <c r="E136" s="20">
        <v>10840</v>
      </c>
      <c r="F136" s="20">
        <f t="shared" si="43"/>
        <v>35580</v>
      </c>
      <c r="G136" s="36">
        <f t="shared" si="44"/>
        <v>-35580</v>
      </c>
      <c r="I136" s="3"/>
    </row>
    <row r="137" spans="1:9" x14ac:dyDescent="0.55000000000000004">
      <c r="A137" s="43" t="s">
        <v>278</v>
      </c>
      <c r="B137" s="44" t="s">
        <v>279</v>
      </c>
      <c r="C137" s="5"/>
      <c r="I137" s="3"/>
    </row>
    <row r="138" spans="1:9" x14ac:dyDescent="0.55000000000000004">
      <c r="A138" s="50"/>
      <c r="B138" s="51"/>
      <c r="I138" s="3"/>
    </row>
    <row r="139" spans="1:9" x14ac:dyDescent="0.55000000000000004">
      <c r="A139" s="38"/>
      <c r="B139" s="52"/>
      <c r="I139" s="3"/>
    </row>
    <row r="140" spans="1:9" x14ac:dyDescent="0.55000000000000004">
      <c r="A140" s="38"/>
      <c r="B140" s="38"/>
      <c r="I140" s="3"/>
    </row>
    <row r="141" spans="1:9" x14ac:dyDescent="0.55000000000000004">
      <c r="A141" s="38"/>
      <c r="B141" s="38"/>
      <c r="I141" s="3"/>
    </row>
    <row r="142" spans="1:9" x14ac:dyDescent="0.55000000000000004">
      <c r="A142" s="38"/>
      <c r="B142" s="38"/>
      <c r="I142" s="3"/>
    </row>
    <row r="143" spans="1:9" x14ac:dyDescent="0.55000000000000004">
      <c r="A143" s="40" t="s">
        <v>150</v>
      </c>
      <c r="B143" s="41" t="s">
        <v>151</v>
      </c>
      <c r="C143" s="28">
        <f>+C144</f>
        <v>18310294.780000001</v>
      </c>
      <c r="D143" s="28">
        <f>+D144</f>
        <v>2611430.12</v>
      </c>
      <c r="E143" s="28">
        <f t="shared" ref="E143:G143" si="45">+E144</f>
        <v>715884.87</v>
      </c>
      <c r="F143" s="28">
        <f t="shared" si="45"/>
        <v>2321259.0099999998</v>
      </c>
      <c r="G143" s="28">
        <f t="shared" si="45"/>
        <v>15623035.77</v>
      </c>
      <c r="I143" s="3"/>
    </row>
    <row r="144" spans="1:9" x14ac:dyDescent="0.55000000000000004">
      <c r="A144" s="40" t="s">
        <v>152</v>
      </c>
      <c r="B144" s="41" t="s">
        <v>153</v>
      </c>
      <c r="C144" s="28">
        <f>SUM(C145:C160)</f>
        <v>18310294.780000001</v>
      </c>
      <c r="D144" s="28">
        <f>SUM(D152:D166)</f>
        <v>2611430.12</v>
      </c>
      <c r="E144" s="28">
        <f t="shared" ref="E144:G144" si="46">SUM(E145:E159)</f>
        <v>715884.87</v>
      </c>
      <c r="F144" s="28">
        <f t="shared" si="46"/>
        <v>2321259.0099999998</v>
      </c>
      <c r="G144" s="28">
        <f t="shared" si="46"/>
        <v>15623035.77</v>
      </c>
      <c r="I144" s="3"/>
    </row>
    <row r="145" spans="1:9" x14ac:dyDescent="0.55000000000000004">
      <c r="A145" s="43" t="s">
        <v>154</v>
      </c>
      <c r="B145" s="44" t="s">
        <v>155</v>
      </c>
      <c r="C145" s="20">
        <v>366000</v>
      </c>
      <c r="D145" s="20">
        <f>+Marzo!F145</f>
        <v>132568.82</v>
      </c>
      <c r="E145" s="7">
        <v>34594.5</v>
      </c>
      <c r="F145" s="20">
        <f t="shared" ref="F145:F160" si="47">+E145+D145</f>
        <v>167163.32</v>
      </c>
      <c r="G145" s="36">
        <f t="shared" ref="G145:G160" si="48">+C146-F145</f>
        <v>213740.46000000002</v>
      </c>
      <c r="I145" s="3"/>
    </row>
    <row r="146" spans="1:9" x14ac:dyDescent="0.55000000000000004">
      <c r="A146" s="43" t="s">
        <v>156</v>
      </c>
      <c r="B146" s="38" t="s">
        <v>157</v>
      </c>
      <c r="C146" s="20">
        <v>380903.78</v>
      </c>
      <c r="D146" s="20">
        <f>+Marzo!F146</f>
        <v>83079.540000000008</v>
      </c>
      <c r="E146" s="7">
        <v>10434</v>
      </c>
      <c r="F146" s="20">
        <f t="shared" si="47"/>
        <v>93513.540000000008</v>
      </c>
      <c r="G146" s="36">
        <f t="shared" si="48"/>
        <v>157262.46</v>
      </c>
      <c r="I146" s="3"/>
    </row>
    <row r="147" spans="1:9" x14ac:dyDescent="0.55000000000000004">
      <c r="A147" s="43" t="s">
        <v>158</v>
      </c>
      <c r="B147" s="38" t="s">
        <v>159</v>
      </c>
      <c r="C147" s="20">
        <v>250776</v>
      </c>
      <c r="D147" s="20">
        <f>+Marzo!F147</f>
        <v>0</v>
      </c>
      <c r="E147" s="7"/>
      <c r="F147" s="20">
        <f t="shared" si="47"/>
        <v>0</v>
      </c>
      <c r="G147" s="36">
        <f t="shared" si="48"/>
        <v>26000</v>
      </c>
      <c r="H147" s="11"/>
      <c r="I147" s="3"/>
    </row>
    <row r="148" spans="1:9" x14ac:dyDescent="0.55000000000000004">
      <c r="A148" s="43" t="s">
        <v>160</v>
      </c>
      <c r="B148" s="44" t="s">
        <v>161</v>
      </c>
      <c r="C148" s="20">
        <v>26000</v>
      </c>
      <c r="D148" s="20">
        <f>+Marzo!F148</f>
        <v>0</v>
      </c>
      <c r="E148" s="7"/>
      <c r="F148" s="20">
        <f t="shared" si="47"/>
        <v>0</v>
      </c>
      <c r="G148" s="36">
        <f t="shared" si="48"/>
        <v>9840000</v>
      </c>
      <c r="I148" s="3"/>
    </row>
    <row r="149" spans="1:9" x14ac:dyDescent="0.55000000000000004">
      <c r="A149" s="43" t="s">
        <v>0</v>
      </c>
      <c r="B149" s="44" t="s">
        <v>234</v>
      </c>
      <c r="C149" s="20">
        <v>9840000</v>
      </c>
      <c r="D149" s="20">
        <f>+Marzo!F149</f>
        <v>0</v>
      </c>
      <c r="E149" s="7"/>
      <c r="F149" s="20">
        <f t="shared" si="47"/>
        <v>0</v>
      </c>
      <c r="G149" s="36">
        <f t="shared" si="48"/>
        <v>630000</v>
      </c>
      <c r="I149" s="3"/>
    </row>
    <row r="150" spans="1:9" x14ac:dyDescent="0.55000000000000004">
      <c r="A150" s="43" t="s">
        <v>162</v>
      </c>
      <c r="B150" s="44" t="s">
        <v>74</v>
      </c>
      <c r="C150" s="20">
        <v>630000</v>
      </c>
      <c r="D150" s="20">
        <f>+Marzo!F150</f>
        <v>0</v>
      </c>
      <c r="E150" s="7">
        <v>322630.61</v>
      </c>
      <c r="F150" s="20">
        <f t="shared" si="47"/>
        <v>322630.61</v>
      </c>
      <c r="G150" s="36">
        <f t="shared" si="48"/>
        <v>1837369.3900000001</v>
      </c>
      <c r="I150" s="3"/>
    </row>
    <row r="151" spans="1:9" x14ac:dyDescent="0.55000000000000004">
      <c r="A151" s="43" t="s">
        <v>163</v>
      </c>
      <c r="B151" s="38" t="s">
        <v>164</v>
      </c>
      <c r="C151" s="20">
        <v>2160000</v>
      </c>
      <c r="D151" s="20">
        <f>+Marzo!F151</f>
        <v>620953.93999999994</v>
      </c>
      <c r="E151" s="7">
        <v>85822.76</v>
      </c>
      <c r="F151" s="20">
        <f t="shared" si="47"/>
        <v>706776.7</v>
      </c>
      <c r="G151" s="36">
        <f t="shared" si="48"/>
        <v>2544023.2999999998</v>
      </c>
      <c r="I151" s="3"/>
    </row>
    <row r="152" spans="1:9" x14ac:dyDescent="0.55000000000000004">
      <c r="A152" s="43" t="s">
        <v>165</v>
      </c>
      <c r="B152" s="38" t="s">
        <v>166</v>
      </c>
      <c r="C152" s="7">
        <v>3250800</v>
      </c>
      <c r="D152" s="20">
        <f>+Marzo!F152</f>
        <v>630000</v>
      </c>
      <c r="E152" s="7">
        <v>210000</v>
      </c>
      <c r="F152" s="20">
        <f t="shared" si="47"/>
        <v>840000</v>
      </c>
      <c r="G152" s="36">
        <f t="shared" si="48"/>
        <v>-690000</v>
      </c>
      <c r="I152" s="3"/>
    </row>
    <row r="153" spans="1:9" x14ac:dyDescent="0.55000000000000004">
      <c r="A153" s="43" t="s">
        <v>167</v>
      </c>
      <c r="B153" s="38" t="s">
        <v>168</v>
      </c>
      <c r="C153" s="7">
        <v>150000</v>
      </c>
      <c r="D153" s="20">
        <f>+Marzo!F153</f>
        <v>0</v>
      </c>
      <c r="E153" s="7"/>
      <c r="F153" s="20">
        <f t="shared" si="47"/>
        <v>0</v>
      </c>
      <c r="G153" s="36">
        <f t="shared" si="48"/>
        <v>657900</v>
      </c>
      <c r="I153" s="3"/>
    </row>
    <row r="154" spans="1:9" x14ac:dyDescent="0.55000000000000004">
      <c r="A154" s="43" t="s">
        <v>169</v>
      </c>
      <c r="B154" s="44" t="s">
        <v>170</v>
      </c>
      <c r="C154" s="7">
        <v>657900</v>
      </c>
      <c r="D154" s="20">
        <f>+Marzo!F154</f>
        <v>51651.839999999997</v>
      </c>
      <c r="E154" s="7"/>
      <c r="F154" s="20">
        <f t="shared" si="47"/>
        <v>51651.839999999997</v>
      </c>
      <c r="G154" s="36">
        <f t="shared" si="48"/>
        <v>363083.16000000003</v>
      </c>
      <c r="I154" s="3"/>
    </row>
    <row r="155" spans="1:9" x14ac:dyDescent="0.55000000000000004">
      <c r="A155" s="43" t="s">
        <v>1</v>
      </c>
      <c r="B155" s="32" t="s">
        <v>69</v>
      </c>
      <c r="C155" s="7">
        <v>414735</v>
      </c>
      <c r="D155" s="20">
        <f>+Marzo!F155</f>
        <v>0</v>
      </c>
      <c r="E155" s="7"/>
      <c r="F155" s="20">
        <f t="shared" si="47"/>
        <v>0</v>
      </c>
      <c r="G155" s="36">
        <f t="shared" si="48"/>
        <v>121260</v>
      </c>
      <c r="I155" s="3"/>
    </row>
    <row r="156" spans="1:9" x14ac:dyDescent="0.55000000000000004">
      <c r="A156" s="43" t="s">
        <v>171</v>
      </c>
      <c r="B156" s="44" t="s">
        <v>266</v>
      </c>
      <c r="C156" s="7">
        <v>121260</v>
      </c>
      <c r="D156" s="20">
        <f>+Marzo!F156</f>
        <v>10000</v>
      </c>
      <c r="E156" s="7">
        <v>21000</v>
      </c>
      <c r="F156" s="20">
        <f t="shared" si="47"/>
        <v>31000</v>
      </c>
      <c r="G156" s="36">
        <f t="shared" si="48"/>
        <v>30920</v>
      </c>
      <c r="I156" s="3"/>
    </row>
    <row r="157" spans="1:9" x14ac:dyDescent="0.55000000000000004">
      <c r="A157" s="43" t="s">
        <v>172</v>
      </c>
      <c r="B157" s="38" t="s">
        <v>174</v>
      </c>
      <c r="C157" s="7">
        <v>61920</v>
      </c>
      <c r="D157" s="20">
        <f>+Marzo!F157</f>
        <v>5000</v>
      </c>
      <c r="E157" s="7"/>
      <c r="F157" s="20">
        <f t="shared" si="47"/>
        <v>5000</v>
      </c>
      <c r="G157" s="36">
        <f t="shared" si="48"/>
        <v>-5000</v>
      </c>
      <c r="I157" s="3"/>
    </row>
    <row r="158" spans="1:9" x14ac:dyDescent="0.55000000000000004">
      <c r="A158" s="43" t="s">
        <v>173</v>
      </c>
      <c r="B158" s="38" t="s">
        <v>175</v>
      </c>
      <c r="C158" s="7"/>
      <c r="D158" s="20">
        <f>+Marzo!F158</f>
        <v>0</v>
      </c>
      <c r="E158" s="7"/>
      <c r="F158" s="20">
        <f t="shared" si="47"/>
        <v>0</v>
      </c>
      <c r="G158" s="36">
        <f t="shared" si="48"/>
        <v>0</v>
      </c>
      <c r="I158" s="3"/>
    </row>
    <row r="159" spans="1:9" x14ac:dyDescent="0.55000000000000004">
      <c r="A159" s="43" t="s">
        <v>257</v>
      </c>
      <c r="B159" s="7" t="s">
        <v>256</v>
      </c>
      <c r="C159" s="7"/>
      <c r="D159" s="20">
        <f>+Marzo!F159</f>
        <v>72120</v>
      </c>
      <c r="E159" s="7">
        <v>31403</v>
      </c>
      <c r="F159" s="20">
        <f t="shared" si="47"/>
        <v>103523</v>
      </c>
      <c r="G159" s="36">
        <f t="shared" si="48"/>
        <v>-103523</v>
      </c>
      <c r="I159" s="3"/>
    </row>
    <row r="160" spans="1:9" x14ac:dyDescent="0.55000000000000004">
      <c r="A160" s="43"/>
      <c r="B160" s="7"/>
      <c r="C160" s="7"/>
      <c r="D160" s="20">
        <f>+Marzo!F160</f>
        <v>0</v>
      </c>
      <c r="E160" s="7"/>
      <c r="F160" s="20">
        <f t="shared" si="47"/>
        <v>0</v>
      </c>
      <c r="G160" s="36">
        <f t="shared" si="48"/>
        <v>0</v>
      </c>
      <c r="I160" s="3"/>
    </row>
    <row r="161" spans="1:9" x14ac:dyDescent="0.55000000000000004">
      <c r="A161" s="43"/>
      <c r="B161" s="38"/>
      <c r="I161" s="3"/>
    </row>
    <row r="162" spans="1:9" x14ac:dyDescent="0.55000000000000004">
      <c r="A162" s="43"/>
      <c r="B162" s="38"/>
      <c r="I162" s="3"/>
    </row>
    <row r="163" spans="1:9" x14ac:dyDescent="0.55000000000000004">
      <c r="A163" s="43"/>
      <c r="B163" s="38"/>
      <c r="C163" s="29"/>
      <c r="D163" s="29"/>
      <c r="E163" s="29"/>
      <c r="F163" s="29"/>
      <c r="G163" s="38"/>
      <c r="I163" s="3"/>
    </row>
    <row r="164" spans="1:9" x14ac:dyDescent="0.55000000000000004">
      <c r="A164" s="43"/>
      <c r="B164" s="38"/>
      <c r="C164" s="30"/>
      <c r="D164" s="29"/>
      <c r="E164" s="29"/>
      <c r="F164" s="29"/>
      <c r="G164" s="38"/>
      <c r="I164" s="3"/>
    </row>
    <row r="165" spans="1:9" x14ac:dyDescent="0.55000000000000004">
      <c r="A165" s="40" t="s">
        <v>176</v>
      </c>
      <c r="B165" s="41" t="s">
        <v>177</v>
      </c>
      <c r="C165" s="28">
        <f>+C166+C178</f>
        <v>29283608.960000001</v>
      </c>
      <c r="D165" s="28">
        <f t="shared" ref="D165:G165" si="49">+D166+D178</f>
        <v>1812559.28</v>
      </c>
      <c r="E165" s="28">
        <f t="shared" si="49"/>
        <v>248299.68</v>
      </c>
      <c r="F165" s="28">
        <f t="shared" si="49"/>
        <v>2060858.96</v>
      </c>
      <c r="G165" s="28">
        <f t="shared" si="49"/>
        <v>19022750</v>
      </c>
      <c r="I165" s="3"/>
    </row>
    <row r="166" spans="1:9" x14ac:dyDescent="0.55000000000000004">
      <c r="A166" s="40" t="s">
        <v>178</v>
      </c>
      <c r="B166" s="41" t="s">
        <v>179</v>
      </c>
      <c r="C166" s="30">
        <f>SUM(C167:C175)</f>
        <v>2885000</v>
      </c>
      <c r="D166" s="28">
        <f t="shared" ref="D166:E166" si="50">SUM(D167:D175)</f>
        <v>30099</v>
      </c>
      <c r="E166" s="28">
        <f t="shared" si="50"/>
        <v>8997</v>
      </c>
      <c r="F166" s="28">
        <f t="shared" ref="F166:G166" si="51">SUM(F167:F176)</f>
        <v>39096</v>
      </c>
      <c r="G166" s="28">
        <f t="shared" si="51"/>
        <v>145904</v>
      </c>
      <c r="I166" s="3"/>
    </row>
    <row r="167" spans="1:9" x14ac:dyDescent="0.55000000000000004">
      <c r="A167" s="43" t="s">
        <v>180</v>
      </c>
      <c r="B167" s="38" t="s">
        <v>181</v>
      </c>
      <c r="C167" s="7"/>
      <c r="D167" s="20">
        <f>+Marzo!F167</f>
        <v>0</v>
      </c>
      <c r="F167" s="20">
        <f t="shared" ref="F167:F175" si="52">+E167+D167</f>
        <v>0</v>
      </c>
      <c r="G167" s="36">
        <f t="shared" ref="G167:G175" si="53">+C169-F167</f>
        <v>0</v>
      </c>
      <c r="I167" s="3"/>
    </row>
    <row r="168" spans="1:9" x14ac:dyDescent="0.55000000000000004">
      <c r="A168" s="43" t="s">
        <v>182</v>
      </c>
      <c r="B168" s="44" t="s">
        <v>183</v>
      </c>
      <c r="C168" s="7">
        <v>2700000</v>
      </c>
      <c r="D168" s="20">
        <f>+Marzo!F168</f>
        <v>0</v>
      </c>
      <c r="F168" s="20">
        <f t="shared" si="52"/>
        <v>0</v>
      </c>
      <c r="G168" s="36">
        <f t="shared" si="53"/>
        <v>135000</v>
      </c>
      <c r="I168" s="3"/>
    </row>
    <row r="169" spans="1:9" x14ac:dyDescent="0.55000000000000004">
      <c r="A169" s="43" t="s">
        <v>184</v>
      </c>
      <c r="B169" s="44" t="s">
        <v>185</v>
      </c>
      <c r="C169" s="7"/>
      <c r="D169" s="20">
        <f>+Marzo!F169</f>
        <v>0</v>
      </c>
      <c r="F169" s="20">
        <f t="shared" si="52"/>
        <v>0</v>
      </c>
      <c r="G169" s="36">
        <f t="shared" si="53"/>
        <v>50000</v>
      </c>
      <c r="I169" s="3"/>
    </row>
    <row r="170" spans="1:9" x14ac:dyDescent="0.55000000000000004">
      <c r="A170" s="43" t="s">
        <v>186</v>
      </c>
      <c r="B170" s="44" t="s">
        <v>187</v>
      </c>
      <c r="C170" s="7">
        <v>135000</v>
      </c>
      <c r="D170" s="20">
        <f>+Marzo!F170</f>
        <v>4300</v>
      </c>
      <c r="F170" s="20">
        <f t="shared" si="52"/>
        <v>4300</v>
      </c>
      <c r="G170" s="36">
        <f t="shared" si="53"/>
        <v>-4300</v>
      </c>
      <c r="I170" s="3"/>
    </row>
    <row r="171" spans="1:9" x14ac:dyDescent="0.55000000000000004">
      <c r="A171" s="43" t="s">
        <v>188</v>
      </c>
      <c r="B171" s="44" t="s">
        <v>189</v>
      </c>
      <c r="C171" s="7">
        <v>50000</v>
      </c>
      <c r="D171" s="20">
        <f>+Marzo!F171</f>
        <v>25799</v>
      </c>
      <c r="F171" s="20">
        <f t="shared" si="52"/>
        <v>25799</v>
      </c>
      <c r="G171" s="36">
        <f t="shared" si="53"/>
        <v>-25799</v>
      </c>
      <c r="I171" s="3"/>
    </row>
    <row r="172" spans="1:9" x14ac:dyDescent="0.55000000000000004">
      <c r="A172" s="43" t="s">
        <v>190</v>
      </c>
      <c r="B172" s="44" t="s">
        <v>191</v>
      </c>
      <c r="C172" s="7"/>
      <c r="D172" s="20">
        <f>+Marzo!F172</f>
        <v>0</v>
      </c>
      <c r="F172" s="20">
        <f t="shared" si="52"/>
        <v>0</v>
      </c>
      <c r="G172" s="36">
        <f t="shared" si="53"/>
        <v>0</v>
      </c>
      <c r="I172" s="3"/>
    </row>
    <row r="173" spans="1:9" x14ac:dyDescent="0.55000000000000004">
      <c r="A173" s="43" t="s">
        <v>192</v>
      </c>
      <c r="B173" s="44" t="s">
        <v>193</v>
      </c>
      <c r="C173" s="7"/>
      <c r="D173" s="20">
        <f>+Marzo!F173</f>
        <v>0</v>
      </c>
      <c r="E173" s="20">
        <v>8997</v>
      </c>
      <c r="F173" s="20">
        <f t="shared" si="52"/>
        <v>8997</v>
      </c>
      <c r="G173" s="36">
        <f t="shared" si="53"/>
        <v>-8997</v>
      </c>
      <c r="I173" s="3"/>
    </row>
    <row r="174" spans="1:9" x14ac:dyDescent="0.55000000000000004">
      <c r="A174" s="43" t="s">
        <v>194</v>
      </c>
      <c r="B174" s="44" t="s">
        <v>195</v>
      </c>
      <c r="D174" s="20">
        <f>+Marzo!F174</f>
        <v>0</v>
      </c>
      <c r="F174" s="20">
        <f t="shared" si="52"/>
        <v>0</v>
      </c>
      <c r="G174" s="36">
        <f t="shared" si="53"/>
        <v>0</v>
      </c>
      <c r="I174" s="3"/>
    </row>
    <row r="175" spans="1:9" x14ac:dyDescent="0.55000000000000004">
      <c r="A175" s="43" t="s">
        <v>196</v>
      </c>
      <c r="B175" s="44" t="s">
        <v>197</v>
      </c>
      <c r="D175" s="20">
        <f>+Marzo!F175</f>
        <v>0</v>
      </c>
      <c r="F175" s="20">
        <f t="shared" si="52"/>
        <v>0</v>
      </c>
      <c r="G175" s="36">
        <f t="shared" si="53"/>
        <v>0</v>
      </c>
      <c r="I175" s="3"/>
    </row>
    <row r="176" spans="1:9" x14ac:dyDescent="0.55000000000000004">
      <c r="A176" s="43"/>
      <c r="B176" s="44"/>
      <c r="I176" s="3"/>
    </row>
    <row r="177" spans="1:9" x14ac:dyDescent="0.55000000000000004">
      <c r="A177" s="43"/>
      <c r="B177" s="44"/>
      <c r="C177" s="30"/>
      <c r="D177" s="30"/>
      <c r="E177" s="30"/>
      <c r="F177" s="30"/>
      <c r="G177" s="39"/>
      <c r="I177" s="3"/>
    </row>
    <row r="178" spans="1:9" x14ac:dyDescent="0.55000000000000004">
      <c r="A178" s="40" t="s">
        <v>198</v>
      </c>
      <c r="B178" s="53" t="s">
        <v>199</v>
      </c>
      <c r="C178" s="24">
        <f>+C179</f>
        <v>26398608.960000001</v>
      </c>
      <c r="D178" s="23">
        <f t="shared" ref="D178:G178" si="54">+D179</f>
        <v>1782460.28</v>
      </c>
      <c r="E178" s="23">
        <f t="shared" si="54"/>
        <v>239302.68</v>
      </c>
      <c r="F178" s="23">
        <f t="shared" si="54"/>
        <v>2021762.96</v>
      </c>
      <c r="G178" s="23">
        <f t="shared" si="54"/>
        <v>18876846</v>
      </c>
      <c r="I178" s="3"/>
    </row>
    <row r="179" spans="1:9" x14ac:dyDescent="0.55000000000000004">
      <c r="A179" s="40" t="s">
        <v>200</v>
      </c>
      <c r="B179" s="53" t="s">
        <v>201</v>
      </c>
      <c r="C179" s="62">
        <f>SUM(C180:C184)</f>
        <v>26398608.960000001</v>
      </c>
      <c r="D179" s="30">
        <f t="shared" ref="D179:G179" si="55">SUM(D180:D184)</f>
        <v>1782460.28</v>
      </c>
      <c r="E179" s="30">
        <f t="shared" si="55"/>
        <v>239302.68</v>
      </c>
      <c r="F179" s="30">
        <f t="shared" si="55"/>
        <v>2021762.96</v>
      </c>
      <c r="G179" s="30">
        <f t="shared" si="55"/>
        <v>18876846</v>
      </c>
      <c r="I179" s="3"/>
    </row>
    <row r="180" spans="1:9" x14ac:dyDescent="0.55000000000000004">
      <c r="A180" s="43" t="s">
        <v>202</v>
      </c>
      <c r="B180" s="44" t="s">
        <v>203</v>
      </c>
      <c r="C180" s="20">
        <v>800000</v>
      </c>
      <c r="D180" s="20">
        <f>+Marzo!F180</f>
        <v>0</v>
      </c>
      <c r="F180" s="20">
        <f t="shared" ref="F180:F184" si="56">+E180+D180</f>
        <v>0</v>
      </c>
      <c r="G180" s="36">
        <f>+C182-F180</f>
        <v>6400000</v>
      </c>
      <c r="I180" s="3"/>
    </row>
    <row r="181" spans="1:9" x14ac:dyDescent="0.55000000000000004">
      <c r="A181" s="43" t="s">
        <v>204</v>
      </c>
      <c r="B181" s="44" t="s">
        <v>238</v>
      </c>
      <c r="C181" s="20">
        <v>4700000</v>
      </c>
      <c r="D181" s="20">
        <f>+Marzo!F181</f>
        <v>0</v>
      </c>
      <c r="F181" s="20">
        <f t="shared" si="56"/>
        <v>0</v>
      </c>
      <c r="G181" s="36">
        <f>+C183-F181</f>
        <v>5900000</v>
      </c>
      <c r="I181" s="3"/>
    </row>
    <row r="182" spans="1:9" x14ac:dyDescent="0.55000000000000004">
      <c r="A182" s="43" t="s">
        <v>205</v>
      </c>
      <c r="B182" s="32" t="s">
        <v>239</v>
      </c>
      <c r="C182" s="20">
        <v>6400000</v>
      </c>
      <c r="D182" s="20">
        <f>+Marzo!F182</f>
        <v>0</v>
      </c>
      <c r="F182" s="20">
        <f t="shared" si="56"/>
        <v>0</v>
      </c>
      <c r="G182" s="36">
        <f>+C184-F182</f>
        <v>8598608.9600000009</v>
      </c>
      <c r="I182" s="3"/>
    </row>
    <row r="183" spans="1:9" x14ac:dyDescent="0.55000000000000004">
      <c r="A183" s="43" t="s">
        <v>206</v>
      </c>
      <c r="B183" s="32" t="s">
        <v>240</v>
      </c>
      <c r="C183" s="20">
        <v>5900000</v>
      </c>
      <c r="D183" s="20">
        <f>+Marzo!F183</f>
        <v>0</v>
      </c>
      <c r="F183" s="20">
        <f t="shared" si="56"/>
        <v>0</v>
      </c>
      <c r="G183" s="36">
        <f>+C185-F183</f>
        <v>0</v>
      </c>
      <c r="I183" s="3"/>
    </row>
    <row r="184" spans="1:9" x14ac:dyDescent="0.55000000000000004">
      <c r="A184" s="43" t="s">
        <v>207</v>
      </c>
      <c r="B184" s="44" t="s">
        <v>230</v>
      </c>
      <c r="C184" s="20">
        <v>8598608.9600000009</v>
      </c>
      <c r="D184" s="20">
        <f>+Marzo!F184</f>
        <v>1782460.28</v>
      </c>
      <c r="E184" s="20">
        <v>239302.68</v>
      </c>
      <c r="F184" s="20">
        <f t="shared" si="56"/>
        <v>2021762.96</v>
      </c>
      <c r="G184" s="36">
        <f>+C186-F184</f>
        <v>-2021762.96</v>
      </c>
      <c r="I184" s="3"/>
    </row>
    <row r="185" spans="1:9" x14ac:dyDescent="0.55000000000000004">
      <c r="A185" s="43"/>
      <c r="B185" s="44"/>
      <c r="D185" s="20">
        <f>+Marzo!F185</f>
        <v>0</v>
      </c>
      <c r="I185" s="3"/>
    </row>
    <row r="186" spans="1:9" x14ac:dyDescent="0.55000000000000004">
      <c r="A186" s="43"/>
      <c r="I186" s="3"/>
    </row>
    <row r="187" spans="1:9" x14ac:dyDescent="0.55000000000000004">
      <c r="A187" s="43"/>
      <c r="B187" s="38"/>
      <c r="I187" s="3"/>
    </row>
    <row r="188" spans="1:9" x14ac:dyDescent="0.55000000000000004">
      <c r="A188" s="43"/>
      <c r="B188" s="38"/>
      <c r="I188" s="3"/>
    </row>
    <row r="189" spans="1:9" x14ac:dyDescent="0.55000000000000004">
      <c r="A189" s="43"/>
      <c r="B189" s="38"/>
      <c r="I189" s="3"/>
    </row>
    <row r="190" spans="1:9" x14ac:dyDescent="0.55000000000000004">
      <c r="A190" s="43"/>
      <c r="B190" s="38"/>
      <c r="I190" s="3"/>
    </row>
    <row r="191" spans="1:9" x14ac:dyDescent="0.55000000000000004">
      <c r="A191" s="40" t="s">
        <v>208</v>
      </c>
      <c r="B191" s="41" t="s">
        <v>209</v>
      </c>
      <c r="C191" s="23">
        <f>+C192</f>
        <v>10536775.050000001</v>
      </c>
      <c r="D191" s="23">
        <f t="shared" ref="D191:G192" si="57">+D192</f>
        <v>10267005</v>
      </c>
      <c r="E191" s="23">
        <f t="shared" si="57"/>
        <v>1328133</v>
      </c>
      <c r="F191" s="23">
        <f t="shared" si="57"/>
        <v>11595138</v>
      </c>
      <c r="G191" s="23">
        <f t="shared" si="57"/>
        <v>-11595138</v>
      </c>
      <c r="I191" s="3"/>
    </row>
    <row r="192" spans="1:9" x14ac:dyDescent="0.55000000000000004">
      <c r="A192" s="40" t="s">
        <v>210</v>
      </c>
      <c r="B192" s="41" t="s">
        <v>211</v>
      </c>
      <c r="C192" s="23">
        <f>+C193</f>
        <v>10536775.050000001</v>
      </c>
      <c r="D192" s="23">
        <f t="shared" si="57"/>
        <v>10267005</v>
      </c>
      <c r="E192" s="23">
        <f t="shared" si="57"/>
        <v>1328133</v>
      </c>
      <c r="F192" s="23">
        <f t="shared" si="57"/>
        <v>11595138</v>
      </c>
      <c r="G192" s="23">
        <f t="shared" si="57"/>
        <v>-11595138</v>
      </c>
      <c r="I192" s="3"/>
    </row>
    <row r="193" spans="1:9" x14ac:dyDescent="0.55000000000000004">
      <c r="A193" s="43" t="s">
        <v>212</v>
      </c>
      <c r="B193" s="38" t="s">
        <v>213</v>
      </c>
      <c r="C193" s="20">
        <v>10536775.050000001</v>
      </c>
      <c r="D193" s="20">
        <f>+Febrero!F193</f>
        <v>10267005</v>
      </c>
      <c r="E193" s="20">
        <v>1328133</v>
      </c>
      <c r="F193" s="20">
        <f>+D193+E193</f>
        <v>11595138</v>
      </c>
      <c r="G193" s="36">
        <f>+C195-F193</f>
        <v>-11595138</v>
      </c>
      <c r="I193" s="3"/>
    </row>
    <row r="194" spans="1:9" x14ac:dyDescent="0.55000000000000004">
      <c r="A194" s="43" t="s">
        <v>214</v>
      </c>
      <c r="B194" s="38" t="s">
        <v>215</v>
      </c>
      <c r="D194" s="20">
        <f>+Febrero!F194</f>
        <v>0</v>
      </c>
      <c r="G194" s="36">
        <f>+C196-F194</f>
        <v>0</v>
      </c>
      <c r="I194" s="3"/>
    </row>
    <row r="195" spans="1:9" x14ac:dyDescent="0.55000000000000004">
      <c r="A195" s="38"/>
      <c r="B195" s="38"/>
      <c r="G195" s="36">
        <f>+C197-F195</f>
        <v>4511987.63</v>
      </c>
      <c r="I195" s="3"/>
    </row>
    <row r="196" spans="1:9" x14ac:dyDescent="0.55000000000000004">
      <c r="A196" s="38"/>
      <c r="B196" s="38"/>
      <c r="I196" s="3"/>
    </row>
    <row r="197" spans="1:9" x14ac:dyDescent="0.55000000000000004">
      <c r="A197" s="40" t="s">
        <v>216</v>
      </c>
      <c r="B197" s="41" t="s">
        <v>217</v>
      </c>
      <c r="C197" s="24">
        <f>+C198</f>
        <v>4511987.63</v>
      </c>
      <c r="D197" s="24">
        <f t="shared" ref="D197:G197" si="58">+D198</f>
        <v>0</v>
      </c>
      <c r="E197" s="24">
        <f t="shared" si="58"/>
        <v>0</v>
      </c>
      <c r="F197" s="24">
        <f t="shared" si="58"/>
        <v>0</v>
      </c>
      <c r="G197" s="24">
        <f t="shared" si="58"/>
        <v>0</v>
      </c>
      <c r="I197" s="3"/>
    </row>
    <row r="198" spans="1:9" x14ac:dyDescent="0.55000000000000004">
      <c r="A198" s="40" t="s">
        <v>218</v>
      </c>
      <c r="B198" s="41" t="s">
        <v>219</v>
      </c>
      <c r="C198" s="24">
        <f>+C200</f>
        <v>4511987.63</v>
      </c>
      <c r="D198" s="24">
        <f t="shared" ref="D198:G198" si="59">+D200</f>
        <v>0</v>
      </c>
      <c r="E198" s="24">
        <f t="shared" si="59"/>
        <v>0</v>
      </c>
      <c r="F198" s="24">
        <f t="shared" si="59"/>
        <v>0</v>
      </c>
      <c r="G198" s="24">
        <f t="shared" si="59"/>
        <v>0</v>
      </c>
      <c r="I198" s="3"/>
    </row>
    <row r="199" spans="1:9" x14ac:dyDescent="0.55000000000000004">
      <c r="A199" s="40" t="s">
        <v>220</v>
      </c>
      <c r="B199" s="41" t="s">
        <v>219</v>
      </c>
      <c r="C199" s="24">
        <f>SUM(C200:C201)</f>
        <v>4511987.63</v>
      </c>
      <c r="D199" s="24">
        <f t="shared" ref="D199:G199" si="60">+D200</f>
        <v>0</v>
      </c>
      <c r="E199" s="24">
        <f t="shared" si="60"/>
        <v>0</v>
      </c>
      <c r="F199" s="24">
        <f t="shared" si="60"/>
        <v>0</v>
      </c>
      <c r="G199" s="24">
        <f t="shared" si="60"/>
        <v>0</v>
      </c>
      <c r="I199" s="3"/>
    </row>
    <row r="200" spans="1:9" x14ac:dyDescent="0.55000000000000004">
      <c r="A200" s="43" t="s">
        <v>221</v>
      </c>
      <c r="B200" s="44" t="s">
        <v>222</v>
      </c>
      <c r="C200" s="7">
        <v>4511987.63</v>
      </c>
      <c r="D200" s="20">
        <f>+Febrero!F200</f>
        <v>0</v>
      </c>
      <c r="G200" s="36">
        <f>+C202-F200</f>
        <v>0</v>
      </c>
      <c r="I200" s="3"/>
    </row>
    <row r="201" spans="1:9" x14ac:dyDescent="0.55000000000000004">
      <c r="A201" s="43" t="s">
        <v>267</v>
      </c>
      <c r="B201" s="38" t="s">
        <v>268</v>
      </c>
      <c r="D201" s="7"/>
      <c r="I201" s="3"/>
    </row>
    <row r="202" spans="1:9" x14ac:dyDescent="0.55000000000000004">
      <c r="A202" s="38"/>
      <c r="B202" s="38"/>
      <c r="D202" s="7"/>
      <c r="I202" s="3"/>
    </row>
    <row r="203" spans="1:9" x14ac:dyDescent="0.55000000000000004">
      <c r="A203" s="38"/>
      <c r="B203" s="38"/>
      <c r="I203" s="3"/>
    </row>
    <row r="204" spans="1:9" x14ac:dyDescent="0.55000000000000004">
      <c r="A204" s="38"/>
      <c r="B204" s="38"/>
      <c r="I204" s="3"/>
    </row>
    <row r="206" spans="1:9" x14ac:dyDescent="0.55000000000000004">
      <c r="A206" s="54"/>
      <c r="B206" s="3"/>
      <c r="C206" s="32"/>
    </row>
    <row r="208" spans="1:9" x14ac:dyDescent="0.55000000000000004">
      <c r="D208" s="32"/>
      <c r="E208" s="3"/>
      <c r="F208" s="3"/>
      <c r="G208" s="3"/>
      <c r="I208" s="3"/>
    </row>
  </sheetData>
  <mergeCells count="4">
    <mergeCell ref="B2:C2"/>
    <mergeCell ref="B3:C3"/>
    <mergeCell ref="B93:C93"/>
    <mergeCell ref="B92:C9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0"/>
  <sheetViews>
    <sheetView topLeftCell="A196" workbookViewId="0">
      <selection activeCell="A205" sqref="A205:XFD250"/>
    </sheetView>
  </sheetViews>
  <sheetFormatPr baseColWidth="10" defaultColWidth="11.41796875" defaultRowHeight="15.3" x14ac:dyDescent="0.55000000000000004"/>
  <cols>
    <col min="1" max="1" width="10.15625" style="32" bestFit="1" customWidth="1"/>
    <col min="2" max="2" width="50.26171875" style="32" customWidth="1"/>
    <col min="3" max="3" width="16.83984375" style="20" bestFit="1" customWidth="1"/>
    <col min="4" max="4" width="19.68359375" style="20" customWidth="1"/>
    <col min="5" max="5" width="15.578125" style="20" bestFit="1" customWidth="1"/>
    <col min="6" max="6" width="16.83984375" style="20" bestFit="1" customWidth="1"/>
    <col min="7" max="7" width="16.83984375" style="32" bestFit="1" customWidth="1"/>
    <col min="8" max="8" width="18.15625" style="3" customWidth="1"/>
    <col min="9" max="9" width="12.68359375" style="5" bestFit="1" customWidth="1"/>
    <col min="10" max="10" width="13" style="3" bestFit="1" customWidth="1"/>
    <col min="11" max="16384" width="11.41796875" style="3"/>
  </cols>
  <sheetData>
    <row r="2" spans="1:11" x14ac:dyDescent="0.55000000000000004">
      <c r="B2" s="65" t="s">
        <v>224</v>
      </c>
      <c r="C2" s="65"/>
    </row>
    <row r="3" spans="1:11" x14ac:dyDescent="0.55000000000000004">
      <c r="B3" s="65" t="s">
        <v>92</v>
      </c>
      <c r="C3" s="65"/>
    </row>
    <row r="4" spans="1:11" x14ac:dyDescent="0.55000000000000004">
      <c r="B4" s="6"/>
      <c r="C4" s="7"/>
    </row>
    <row r="5" spans="1:11" x14ac:dyDescent="0.55000000000000004">
      <c r="B5" s="6" t="s">
        <v>251</v>
      </c>
      <c r="C5" s="7"/>
      <c r="F5" s="34" t="s">
        <v>273</v>
      </c>
    </row>
    <row r="6" spans="1:11" x14ac:dyDescent="0.55000000000000004">
      <c r="B6" s="61"/>
    </row>
    <row r="7" spans="1:11" x14ac:dyDescent="0.55000000000000004">
      <c r="B7" s="6"/>
      <c r="C7" s="20" t="s">
        <v>250</v>
      </c>
      <c r="D7" s="21" t="s">
        <v>244</v>
      </c>
      <c r="E7" s="21" t="s">
        <v>245</v>
      </c>
      <c r="F7" s="32"/>
      <c r="G7" s="20"/>
    </row>
    <row r="8" spans="1:11" x14ac:dyDescent="0.55000000000000004">
      <c r="B8" s="6"/>
      <c r="D8" s="22" t="s">
        <v>246</v>
      </c>
      <c r="E8" s="22" t="s">
        <v>247</v>
      </c>
      <c r="F8" s="33" t="s">
        <v>248</v>
      </c>
      <c r="G8" s="33" t="s">
        <v>249</v>
      </c>
    </row>
    <row r="9" spans="1:11" x14ac:dyDescent="0.55000000000000004">
      <c r="A9" s="40" t="s">
        <v>2</v>
      </c>
      <c r="B9" s="41" t="s">
        <v>3</v>
      </c>
      <c r="C9" s="24">
        <f>+C11+C51+C67</f>
        <v>196879494.89000002</v>
      </c>
      <c r="D9" s="24">
        <f t="shared" ref="D9" si="0">+D11+D51</f>
        <v>54265481.890000001</v>
      </c>
      <c r="E9" s="24">
        <f>+E11+E51</f>
        <v>20678904.390000001</v>
      </c>
      <c r="F9" s="24">
        <f t="shared" ref="F9:G9" si="1">+F11+F51</f>
        <v>74944386.280000001</v>
      </c>
      <c r="G9" s="24">
        <f t="shared" si="1"/>
        <v>92836499.649999976</v>
      </c>
    </row>
    <row r="10" spans="1:11" x14ac:dyDescent="0.55000000000000004">
      <c r="A10" s="39"/>
      <c r="B10" s="39"/>
      <c r="C10" s="30"/>
    </row>
    <row r="11" spans="1:11" x14ac:dyDescent="0.55000000000000004">
      <c r="A11" s="40" t="s">
        <v>4</v>
      </c>
      <c r="B11" s="41" t="s">
        <v>5</v>
      </c>
      <c r="C11" s="24">
        <f t="shared" ref="C11" si="2">+C12</f>
        <v>11456000.460000001</v>
      </c>
      <c r="D11" s="24">
        <f t="shared" ref="D11" si="3">+D12</f>
        <v>2500063.84</v>
      </c>
      <c r="E11" s="24">
        <f>+E12</f>
        <v>205212.16</v>
      </c>
      <c r="F11" s="24">
        <f t="shared" ref="F11:G11" si="4">+F12</f>
        <v>2705276</v>
      </c>
      <c r="G11" s="24">
        <f t="shared" si="4"/>
        <v>8750724.4600000009</v>
      </c>
    </row>
    <row r="12" spans="1:11" x14ac:dyDescent="0.55000000000000004">
      <c r="A12" s="42" t="s">
        <v>6</v>
      </c>
      <c r="B12" s="35" t="s">
        <v>7</v>
      </c>
      <c r="C12" s="24">
        <f t="shared" ref="C12" si="5">+C13+C27+C33+C42+C46</f>
        <v>11456000.460000001</v>
      </c>
      <c r="D12" s="24">
        <f t="shared" ref="D12:E12" si="6">+D13+D27+D33+D42+D46</f>
        <v>2500063.84</v>
      </c>
      <c r="E12" s="24">
        <f t="shared" si="6"/>
        <v>205212.16</v>
      </c>
      <c r="F12" s="24">
        <f t="shared" ref="F12:G12" si="7">+F13+F27+F33+F42+F46</f>
        <v>2705276</v>
      </c>
      <c r="G12" s="24">
        <f t="shared" si="7"/>
        <v>8750724.4600000009</v>
      </c>
      <c r="H12" s="11"/>
    </row>
    <row r="13" spans="1:11" x14ac:dyDescent="0.55000000000000004">
      <c r="A13" s="42" t="s">
        <v>8</v>
      </c>
      <c r="B13" s="35" t="s">
        <v>9</v>
      </c>
      <c r="C13" s="24">
        <f t="shared" ref="C13" si="8">SUM(C14:C25)</f>
        <v>2211593.9699999997</v>
      </c>
      <c r="D13" s="24">
        <f t="shared" ref="D13:E13" si="9">SUM(D14:D25)</f>
        <v>1059095.3599999999</v>
      </c>
      <c r="E13" s="24">
        <f t="shared" si="9"/>
        <v>109605.96</v>
      </c>
      <c r="F13" s="24">
        <f t="shared" ref="F13:G13" si="10">SUM(F14:F25)</f>
        <v>1168701.3199999998</v>
      </c>
      <c r="G13" s="24">
        <f t="shared" si="10"/>
        <v>1042892.6499999998</v>
      </c>
    </row>
    <row r="14" spans="1:11" x14ac:dyDescent="0.55000000000000004">
      <c r="A14" s="43" t="s">
        <v>10</v>
      </c>
      <c r="B14" s="38" t="s">
        <v>11</v>
      </c>
      <c r="C14" s="55">
        <v>1720120.43</v>
      </c>
      <c r="D14" s="20">
        <f>+Abril!F14</f>
        <v>500557.36</v>
      </c>
      <c r="E14" s="20">
        <v>68405.960000000006</v>
      </c>
      <c r="F14" s="20">
        <f>+E14+D14</f>
        <v>568963.31999999995</v>
      </c>
      <c r="G14" s="36">
        <f>+C14-F14</f>
        <v>1151157.1099999999</v>
      </c>
      <c r="H14"/>
      <c r="I14" s="57"/>
      <c r="J14" s="58"/>
      <c r="K14" s="57"/>
    </row>
    <row r="15" spans="1:11" x14ac:dyDescent="0.55000000000000004">
      <c r="A15" s="43" t="s">
        <v>12</v>
      </c>
      <c r="B15" s="38" t="s">
        <v>13</v>
      </c>
      <c r="C15" s="20">
        <v>4167.43</v>
      </c>
      <c r="D15" s="20">
        <f>+Abril!F15</f>
        <v>0</v>
      </c>
      <c r="F15" s="20">
        <f t="shared" ref="F15:F25" si="11">+E15+D15</f>
        <v>0</v>
      </c>
      <c r="G15" s="36">
        <f t="shared" ref="G15:G25" si="12">+C15-F15</f>
        <v>4167.43</v>
      </c>
      <c r="H15"/>
      <c r="I15" s="57"/>
      <c r="J15" s="58"/>
      <c r="K15" s="57"/>
    </row>
    <row r="16" spans="1:11" x14ac:dyDescent="0.55000000000000004">
      <c r="A16" s="43" t="s">
        <v>14</v>
      </c>
      <c r="B16" s="38" t="s">
        <v>15</v>
      </c>
      <c r="D16" s="20">
        <f>+Abril!F16</f>
        <v>0</v>
      </c>
      <c r="F16" s="20">
        <f t="shared" si="11"/>
        <v>0</v>
      </c>
      <c r="G16" s="36">
        <f t="shared" si="12"/>
        <v>0</v>
      </c>
      <c r="H16"/>
      <c r="I16" s="57"/>
      <c r="J16" s="58"/>
      <c r="K16" s="57"/>
    </row>
    <row r="17" spans="1:11" x14ac:dyDescent="0.55000000000000004">
      <c r="A17" s="43" t="s">
        <v>16</v>
      </c>
      <c r="B17" s="38" t="s">
        <v>17</v>
      </c>
      <c r="D17" s="20">
        <f>+Abril!F17</f>
        <v>0</v>
      </c>
      <c r="F17" s="20">
        <f t="shared" si="11"/>
        <v>0</v>
      </c>
      <c r="G17" s="36">
        <f t="shared" si="12"/>
        <v>0</v>
      </c>
      <c r="H17"/>
      <c r="I17" s="57"/>
      <c r="J17" s="58"/>
      <c r="K17" s="57"/>
    </row>
    <row r="18" spans="1:11" x14ac:dyDescent="0.55000000000000004">
      <c r="A18" s="43" t="s">
        <v>18</v>
      </c>
      <c r="B18" s="38" t="s">
        <v>19</v>
      </c>
      <c r="C18" s="20">
        <v>125896.46</v>
      </c>
      <c r="D18" s="20">
        <f>+Abril!F18</f>
        <v>62845</v>
      </c>
      <c r="E18" s="20">
        <v>6800</v>
      </c>
      <c r="F18" s="20">
        <f t="shared" si="11"/>
        <v>69645</v>
      </c>
      <c r="G18" s="36">
        <f t="shared" si="12"/>
        <v>56251.460000000006</v>
      </c>
      <c r="H18" s="2"/>
      <c r="I18" s="57"/>
      <c r="J18" s="58"/>
      <c r="K18" s="57"/>
    </row>
    <row r="19" spans="1:11" x14ac:dyDescent="0.55000000000000004">
      <c r="A19" s="43" t="s">
        <v>20</v>
      </c>
      <c r="B19" s="38" t="s">
        <v>21</v>
      </c>
      <c r="C19" s="20">
        <v>29071.71</v>
      </c>
      <c r="D19" s="20">
        <f>+Abril!F19</f>
        <v>10470</v>
      </c>
      <c r="F19" s="20">
        <f t="shared" si="11"/>
        <v>10470</v>
      </c>
      <c r="G19" s="36">
        <f t="shared" si="12"/>
        <v>18601.71</v>
      </c>
      <c r="H19"/>
      <c r="I19" s="57"/>
      <c r="J19" s="58"/>
      <c r="K19" s="57"/>
    </row>
    <row r="20" spans="1:11" x14ac:dyDescent="0.55000000000000004">
      <c r="A20" s="43" t="s">
        <v>22</v>
      </c>
      <c r="B20" s="38" t="s">
        <v>23</v>
      </c>
      <c r="D20" s="20">
        <f>+Abril!F20</f>
        <v>0</v>
      </c>
      <c r="F20" s="20">
        <f t="shared" si="11"/>
        <v>0</v>
      </c>
      <c r="G20" s="36">
        <f t="shared" si="12"/>
        <v>0</v>
      </c>
      <c r="H20"/>
      <c r="I20" s="57"/>
      <c r="J20" s="58"/>
      <c r="K20" s="57"/>
    </row>
    <row r="21" spans="1:11" x14ac:dyDescent="0.55000000000000004">
      <c r="A21" s="43" t="s">
        <v>24</v>
      </c>
      <c r="B21" s="38" t="s">
        <v>25</v>
      </c>
      <c r="D21" s="20">
        <f>+Abril!F21</f>
        <v>0</v>
      </c>
      <c r="F21" s="20">
        <f t="shared" si="11"/>
        <v>0</v>
      </c>
      <c r="G21" s="36">
        <f t="shared" si="12"/>
        <v>0</v>
      </c>
      <c r="H21"/>
      <c r="I21" s="57"/>
      <c r="J21" s="57"/>
      <c r="K21" s="57"/>
    </row>
    <row r="22" spans="1:11" x14ac:dyDescent="0.55000000000000004">
      <c r="A22" s="43" t="s">
        <v>26</v>
      </c>
      <c r="B22" s="38" t="s">
        <v>27</v>
      </c>
      <c r="C22" s="20">
        <v>87025.71</v>
      </c>
      <c r="D22" s="20">
        <f>+Abril!F22</f>
        <v>35861</v>
      </c>
      <c r="E22" s="20">
        <v>4400</v>
      </c>
      <c r="F22" s="20">
        <f t="shared" si="11"/>
        <v>40261</v>
      </c>
      <c r="G22" s="36">
        <f t="shared" si="12"/>
        <v>46764.710000000006</v>
      </c>
      <c r="H22" s="56"/>
      <c r="I22" s="57"/>
      <c r="J22" s="57"/>
      <c r="K22" s="57"/>
    </row>
    <row r="23" spans="1:11" x14ac:dyDescent="0.55000000000000004">
      <c r="A23" s="43" t="s">
        <v>28</v>
      </c>
      <c r="B23" s="38" t="s">
        <v>29</v>
      </c>
      <c r="D23" s="20">
        <f>+Abril!F23</f>
        <v>0</v>
      </c>
      <c r="F23" s="20">
        <f t="shared" si="11"/>
        <v>0</v>
      </c>
      <c r="G23" s="36">
        <f t="shared" si="12"/>
        <v>0</v>
      </c>
      <c r="H23" s="56"/>
      <c r="I23" s="57"/>
      <c r="J23" s="57"/>
      <c r="K23" s="57"/>
    </row>
    <row r="24" spans="1:11" x14ac:dyDescent="0.55000000000000004">
      <c r="A24" s="43" t="s">
        <v>227</v>
      </c>
      <c r="B24" s="32" t="s">
        <v>232</v>
      </c>
      <c r="C24" s="20">
        <v>29060.57</v>
      </c>
      <c r="D24" s="20">
        <f>+Abril!F24</f>
        <v>0</v>
      </c>
      <c r="F24" s="20">
        <f t="shared" si="11"/>
        <v>0</v>
      </c>
      <c r="G24" s="36">
        <f t="shared" si="12"/>
        <v>29060.57</v>
      </c>
      <c r="J24" s="5"/>
    </row>
    <row r="25" spans="1:11" x14ac:dyDescent="0.55000000000000004">
      <c r="A25" s="43" t="s">
        <v>243</v>
      </c>
      <c r="B25" s="38" t="s">
        <v>223</v>
      </c>
      <c r="C25" s="20">
        <v>216251.66</v>
      </c>
      <c r="D25" s="20">
        <f>+Abril!F25</f>
        <v>449362</v>
      </c>
      <c r="E25" s="20">
        <v>30000</v>
      </c>
      <c r="F25" s="20">
        <f t="shared" si="11"/>
        <v>479362</v>
      </c>
      <c r="G25" s="36">
        <f t="shared" si="12"/>
        <v>-263110.33999999997</v>
      </c>
      <c r="J25" s="5"/>
    </row>
    <row r="26" spans="1:11" x14ac:dyDescent="0.55000000000000004">
      <c r="A26" s="38"/>
      <c r="B26" s="38"/>
      <c r="G26" s="37"/>
      <c r="J26" s="5"/>
    </row>
    <row r="27" spans="1:11" x14ac:dyDescent="0.55000000000000004">
      <c r="A27" s="42" t="s">
        <v>30</v>
      </c>
      <c r="B27" s="35" t="s">
        <v>31</v>
      </c>
      <c r="C27" s="23">
        <f>SUM(C28:C30)</f>
        <v>3217332.59</v>
      </c>
      <c r="D27" s="23">
        <f t="shared" ref="D27:G27" si="13">SUM(D28:D30)</f>
        <v>1333468.48</v>
      </c>
      <c r="E27" s="23">
        <f t="shared" si="13"/>
        <v>95606.2</v>
      </c>
      <c r="F27" s="23">
        <f t="shared" si="13"/>
        <v>1429074.68</v>
      </c>
      <c r="G27" s="23">
        <f t="shared" si="13"/>
        <v>1788257.91</v>
      </c>
      <c r="J27" s="5"/>
    </row>
    <row r="28" spans="1:11" x14ac:dyDescent="0.55000000000000004">
      <c r="A28" s="43" t="s">
        <v>32</v>
      </c>
      <c r="B28" s="38" t="s">
        <v>33</v>
      </c>
      <c r="C28" s="20">
        <v>3217332.59</v>
      </c>
      <c r="D28" s="20">
        <f>+Abril!F28</f>
        <v>1333468.48</v>
      </c>
      <c r="E28" s="55">
        <v>95606.2</v>
      </c>
      <c r="F28" s="20">
        <f t="shared" ref="F28:F30" si="14">+E28+D28</f>
        <v>1429074.68</v>
      </c>
      <c r="G28" s="36">
        <f t="shared" ref="G28:G30" si="15">+C28-F28</f>
        <v>1788257.91</v>
      </c>
    </row>
    <row r="29" spans="1:11" x14ac:dyDescent="0.55000000000000004">
      <c r="A29" s="43" t="s">
        <v>34</v>
      </c>
      <c r="D29" s="20">
        <f>+Abril!F29</f>
        <v>0</v>
      </c>
      <c r="F29" s="20">
        <f t="shared" si="14"/>
        <v>0</v>
      </c>
      <c r="G29" s="36">
        <f t="shared" si="15"/>
        <v>0</v>
      </c>
    </row>
    <row r="30" spans="1:11" x14ac:dyDescent="0.55000000000000004">
      <c r="A30" s="43" t="s">
        <v>35</v>
      </c>
      <c r="D30" s="20">
        <f>+Abril!F30</f>
        <v>0</v>
      </c>
      <c r="F30" s="20">
        <f t="shared" si="14"/>
        <v>0</v>
      </c>
      <c r="G30" s="36">
        <f t="shared" si="15"/>
        <v>0</v>
      </c>
    </row>
    <row r="31" spans="1:11" x14ac:dyDescent="0.55000000000000004">
      <c r="A31" s="43"/>
      <c r="B31" s="38"/>
      <c r="G31" s="37"/>
    </row>
    <row r="32" spans="1:11" x14ac:dyDescent="0.55000000000000004">
      <c r="A32" s="43"/>
      <c r="B32" s="38"/>
      <c r="G32" s="37"/>
    </row>
    <row r="33" spans="1:9" x14ac:dyDescent="0.55000000000000004">
      <c r="A33" s="42" t="s">
        <v>36</v>
      </c>
      <c r="B33" s="35" t="s">
        <v>37</v>
      </c>
      <c r="C33" s="23">
        <f>SUM(C34:C39)</f>
        <v>126828</v>
      </c>
      <c r="D33" s="23">
        <f t="shared" ref="D33:G33" si="16">SUM(D34:D39)</f>
        <v>107500</v>
      </c>
      <c r="E33" s="23">
        <f t="shared" si="16"/>
        <v>0</v>
      </c>
      <c r="F33" s="23">
        <f t="shared" si="16"/>
        <v>107500</v>
      </c>
      <c r="G33" s="23">
        <f t="shared" si="16"/>
        <v>19328</v>
      </c>
    </row>
    <row r="34" spans="1:9" x14ac:dyDescent="0.55000000000000004">
      <c r="A34" s="43" t="s">
        <v>38</v>
      </c>
      <c r="B34" s="38" t="s">
        <v>39</v>
      </c>
      <c r="D34" s="20">
        <f>+Abril!F34</f>
        <v>0</v>
      </c>
      <c r="F34" s="20">
        <f t="shared" ref="F34:F39" si="17">+E34+D34</f>
        <v>0</v>
      </c>
      <c r="G34" s="36">
        <f t="shared" ref="G34:G39" si="18">+C34-F34</f>
        <v>0</v>
      </c>
    </row>
    <row r="35" spans="1:9" x14ac:dyDescent="0.55000000000000004">
      <c r="A35" s="43" t="s">
        <v>40</v>
      </c>
      <c r="B35" s="32" t="s">
        <v>41</v>
      </c>
      <c r="D35" s="20">
        <f>+Abril!F35</f>
        <v>0</v>
      </c>
      <c r="F35" s="20">
        <f t="shared" si="17"/>
        <v>0</v>
      </c>
      <c r="G35" s="36">
        <f t="shared" si="18"/>
        <v>0</v>
      </c>
    </row>
    <row r="36" spans="1:9" x14ac:dyDescent="0.55000000000000004">
      <c r="A36" s="43" t="s">
        <v>42</v>
      </c>
      <c r="B36" s="32" t="s">
        <v>43</v>
      </c>
      <c r="D36" s="20">
        <f>+Abril!F36</f>
        <v>0</v>
      </c>
      <c r="F36" s="20">
        <f t="shared" si="17"/>
        <v>0</v>
      </c>
      <c r="G36" s="36">
        <f t="shared" si="18"/>
        <v>0</v>
      </c>
    </row>
    <row r="37" spans="1:9" x14ac:dyDescent="0.55000000000000004">
      <c r="A37" s="43" t="s">
        <v>44</v>
      </c>
      <c r="B37" s="32" t="s">
        <v>45</v>
      </c>
      <c r="D37" s="20">
        <f>+Abril!F37</f>
        <v>0</v>
      </c>
      <c r="F37" s="20">
        <f t="shared" si="17"/>
        <v>0</v>
      </c>
      <c r="G37" s="36">
        <f t="shared" si="18"/>
        <v>0</v>
      </c>
    </row>
    <row r="38" spans="1:9" x14ac:dyDescent="0.55000000000000004">
      <c r="A38" s="43" t="s">
        <v>46</v>
      </c>
      <c r="B38" s="32" t="s">
        <v>47</v>
      </c>
      <c r="D38" s="20">
        <f>+Abril!F38</f>
        <v>0</v>
      </c>
      <c r="F38" s="20">
        <f t="shared" si="17"/>
        <v>0</v>
      </c>
      <c r="G38" s="36">
        <f t="shared" si="18"/>
        <v>0</v>
      </c>
    </row>
    <row r="39" spans="1:9" x14ac:dyDescent="0.55000000000000004">
      <c r="A39" s="43" t="s">
        <v>225</v>
      </c>
      <c r="B39" s="38" t="s">
        <v>226</v>
      </c>
      <c r="C39" s="20">
        <v>126828</v>
      </c>
      <c r="D39" s="20">
        <f>+Abril!F39</f>
        <v>107500</v>
      </c>
      <c r="F39" s="20">
        <f t="shared" si="17"/>
        <v>107500</v>
      </c>
      <c r="G39" s="36">
        <f t="shared" si="18"/>
        <v>19328</v>
      </c>
    </row>
    <row r="40" spans="1:9" x14ac:dyDescent="0.55000000000000004">
      <c r="A40" s="43"/>
      <c r="B40" s="38"/>
    </row>
    <row r="41" spans="1:9" x14ac:dyDescent="0.55000000000000004">
      <c r="A41" s="43"/>
      <c r="B41" s="38"/>
    </row>
    <row r="42" spans="1:9" x14ac:dyDescent="0.55000000000000004">
      <c r="A42" s="42" t="s">
        <v>48</v>
      </c>
      <c r="B42" s="35" t="s">
        <v>49</v>
      </c>
      <c r="C42" s="25">
        <f>SUM(C43:C44)</f>
        <v>5414385.1500000004</v>
      </c>
      <c r="D42" s="25">
        <f t="shared" ref="D42:G42" si="19">+D43</f>
        <v>0</v>
      </c>
      <c r="E42" s="25">
        <f t="shared" si="19"/>
        <v>0</v>
      </c>
      <c r="F42" s="25">
        <f t="shared" si="19"/>
        <v>0</v>
      </c>
      <c r="G42" s="25">
        <f t="shared" si="19"/>
        <v>5414385.1500000004</v>
      </c>
    </row>
    <row r="43" spans="1:9" x14ac:dyDescent="0.55000000000000004">
      <c r="A43" s="43" t="s">
        <v>50</v>
      </c>
      <c r="B43" s="44" t="s">
        <v>51</v>
      </c>
      <c r="C43" s="20">
        <v>5414385.1500000004</v>
      </c>
      <c r="D43" s="20">
        <f>+Febrero!F43</f>
        <v>0</v>
      </c>
      <c r="F43" s="20">
        <f t="shared" ref="F43" si="20">+E43+D43</f>
        <v>0</v>
      </c>
      <c r="G43" s="36">
        <f t="shared" ref="G43" si="21">+C43-F43</f>
        <v>5414385.1500000004</v>
      </c>
    </row>
    <row r="44" spans="1:9" x14ac:dyDescent="0.55000000000000004">
      <c r="A44" s="43" t="s">
        <v>262</v>
      </c>
      <c r="B44" s="44" t="s">
        <v>269</v>
      </c>
      <c r="G44" s="36"/>
    </row>
    <row r="45" spans="1:9" x14ac:dyDescent="0.55000000000000004">
      <c r="A45" s="43"/>
      <c r="B45" s="38"/>
    </row>
    <row r="46" spans="1:9" s="14" customFormat="1" x14ac:dyDescent="0.55000000000000004">
      <c r="A46" s="42" t="s">
        <v>52</v>
      </c>
      <c r="B46" s="45" t="s">
        <v>53</v>
      </c>
      <c r="C46" s="26">
        <f>+C47</f>
        <v>485860.75</v>
      </c>
      <c r="D46" s="26">
        <f t="shared" ref="D46:G46" si="22">+D47</f>
        <v>0</v>
      </c>
      <c r="E46" s="26">
        <f t="shared" si="22"/>
        <v>0</v>
      </c>
      <c r="F46" s="26">
        <f t="shared" si="22"/>
        <v>0</v>
      </c>
      <c r="G46" s="26">
        <f t="shared" si="22"/>
        <v>485860.75</v>
      </c>
      <c r="I46" s="15"/>
    </row>
    <row r="47" spans="1:9" x14ac:dyDescent="0.55000000000000004">
      <c r="A47" s="46" t="s">
        <v>54</v>
      </c>
      <c r="B47" s="38" t="s">
        <v>55</v>
      </c>
      <c r="C47" s="20">
        <v>485860.75</v>
      </c>
      <c r="D47" s="20">
        <f>+Abril!F47</f>
        <v>0</v>
      </c>
      <c r="F47" s="20">
        <f t="shared" ref="F47" si="23">+E47+D47</f>
        <v>0</v>
      </c>
      <c r="G47" s="36">
        <f t="shared" ref="G47" si="24">+C47-F47</f>
        <v>485860.75</v>
      </c>
    </row>
    <row r="48" spans="1:9" x14ac:dyDescent="0.55000000000000004">
      <c r="A48" s="43"/>
      <c r="B48" s="38"/>
    </row>
    <row r="49" spans="1:9" x14ac:dyDescent="0.55000000000000004">
      <c r="A49" s="43"/>
      <c r="B49" s="38"/>
    </row>
    <row r="50" spans="1:9" x14ac:dyDescent="0.55000000000000004">
      <c r="A50" s="43"/>
      <c r="B50" s="38"/>
      <c r="I50" s="3"/>
    </row>
    <row r="51" spans="1:9" x14ac:dyDescent="0.55000000000000004">
      <c r="A51" s="42" t="s">
        <v>56</v>
      </c>
      <c r="B51" s="35" t="s">
        <v>57</v>
      </c>
      <c r="C51" s="23">
        <f>+C52</f>
        <v>156324885.47</v>
      </c>
      <c r="D51" s="23">
        <f t="shared" ref="D51:G51" si="25">+D52</f>
        <v>51765418.050000004</v>
      </c>
      <c r="E51" s="23">
        <f t="shared" si="25"/>
        <v>20473692.23</v>
      </c>
      <c r="F51" s="23">
        <f t="shared" si="25"/>
        <v>72239110.280000001</v>
      </c>
      <c r="G51" s="23">
        <f t="shared" si="25"/>
        <v>84085775.189999983</v>
      </c>
      <c r="H51" s="11"/>
      <c r="I51" s="3"/>
    </row>
    <row r="52" spans="1:9" x14ac:dyDescent="0.55000000000000004">
      <c r="A52" s="47" t="s">
        <v>58</v>
      </c>
      <c r="B52" s="39" t="s">
        <v>59</v>
      </c>
      <c r="C52" s="23">
        <f>SUM(C53:C64)</f>
        <v>156324885.47</v>
      </c>
      <c r="D52" s="23">
        <f>SUM(D53:D64)</f>
        <v>51765418.050000004</v>
      </c>
      <c r="E52" s="23">
        <f>SUM(E53:E64)</f>
        <v>20473692.23</v>
      </c>
      <c r="F52" s="23">
        <f t="shared" ref="F52:G52" si="26">SUM(F53:F64)</f>
        <v>72239110.280000001</v>
      </c>
      <c r="G52" s="23">
        <f t="shared" si="26"/>
        <v>84085775.189999983</v>
      </c>
      <c r="I52" s="3"/>
    </row>
    <row r="53" spans="1:9" x14ac:dyDescent="0.55000000000000004">
      <c r="A53" s="43" t="s">
        <v>60</v>
      </c>
      <c r="B53" s="38" t="s">
        <v>61</v>
      </c>
      <c r="C53" s="20">
        <v>152472389.00999999</v>
      </c>
      <c r="D53" s="20">
        <f>+Abril!F53</f>
        <v>49680867.200000003</v>
      </c>
      <c r="E53" s="20">
        <f>+'[1]Pagos a Municipios y Comisi...'!$W$55</f>
        <v>16480547.000000002</v>
      </c>
      <c r="F53" s="20">
        <f t="shared" ref="F53:F63" si="27">+E53+D53</f>
        <v>66161414.200000003</v>
      </c>
      <c r="G53" s="36">
        <f t="shared" ref="G53:G63" si="28">+C53-F53</f>
        <v>86310974.809999987</v>
      </c>
      <c r="H53" s="11"/>
      <c r="I53" s="3"/>
    </row>
    <row r="54" spans="1:9" x14ac:dyDescent="0.55000000000000004">
      <c r="A54" s="43" t="s">
        <v>62</v>
      </c>
      <c r="B54" s="38" t="s">
        <v>63</v>
      </c>
      <c r="D54" s="20">
        <f>+Abril!F54</f>
        <v>0</v>
      </c>
      <c r="F54" s="20">
        <f t="shared" si="27"/>
        <v>0</v>
      </c>
      <c r="G54" s="36">
        <f t="shared" si="28"/>
        <v>0</v>
      </c>
      <c r="I54" s="3"/>
    </row>
    <row r="55" spans="1:9" x14ac:dyDescent="0.55000000000000004">
      <c r="A55" s="43" t="s">
        <v>64</v>
      </c>
      <c r="B55" s="38" t="s">
        <v>65</v>
      </c>
      <c r="D55" s="20">
        <f>+Abril!F55</f>
        <v>0</v>
      </c>
      <c r="F55" s="20">
        <f t="shared" si="27"/>
        <v>0</v>
      </c>
      <c r="G55" s="36">
        <f t="shared" si="28"/>
        <v>0</v>
      </c>
      <c r="I55" s="3"/>
    </row>
    <row r="56" spans="1:9" x14ac:dyDescent="0.55000000000000004">
      <c r="A56" s="43" t="s">
        <v>66</v>
      </c>
      <c r="B56" s="38" t="s">
        <v>67</v>
      </c>
      <c r="C56" s="20">
        <v>872040</v>
      </c>
      <c r="D56" s="20">
        <f>+Abril!F56</f>
        <v>540000</v>
      </c>
      <c r="E56" s="20">
        <f>+'[1]Pagos a Municipios y Comisi...'!$I$53+'[1]Pagos a Municipios y Comisi...'!$I$54</f>
        <v>356755</v>
      </c>
      <c r="F56" s="20">
        <f t="shared" si="27"/>
        <v>896755</v>
      </c>
      <c r="G56" s="36">
        <f t="shared" si="28"/>
        <v>-24715</v>
      </c>
      <c r="I56" s="3"/>
    </row>
    <row r="57" spans="1:9" x14ac:dyDescent="0.55000000000000004">
      <c r="A57" s="43" t="s">
        <v>68</v>
      </c>
      <c r="B57" s="38" t="s">
        <v>69</v>
      </c>
      <c r="C57" s="20">
        <v>414735</v>
      </c>
      <c r="D57" s="20">
        <f>+Abril!F57</f>
        <v>0</v>
      </c>
      <c r="F57" s="20">
        <f t="shared" si="27"/>
        <v>0</v>
      </c>
      <c r="G57" s="36">
        <f t="shared" si="28"/>
        <v>414735</v>
      </c>
      <c r="I57" s="3"/>
    </row>
    <row r="58" spans="1:9" x14ac:dyDescent="0.55000000000000004">
      <c r="A58" s="43" t="s">
        <v>70</v>
      </c>
      <c r="B58" s="38" t="s">
        <v>71</v>
      </c>
      <c r="C58" s="20">
        <v>757099.43</v>
      </c>
      <c r="D58" s="20">
        <f>+Abril!F58</f>
        <v>337965.45999999996</v>
      </c>
      <c r="E58" s="20">
        <v>52981.2</v>
      </c>
      <c r="F58" s="20">
        <f t="shared" si="27"/>
        <v>390946.66</v>
      </c>
      <c r="G58" s="36">
        <f t="shared" si="28"/>
        <v>366152.77000000008</v>
      </c>
      <c r="I58" s="3"/>
    </row>
    <row r="59" spans="1:9" x14ac:dyDescent="0.55000000000000004">
      <c r="A59" s="43" t="s">
        <v>72</v>
      </c>
      <c r="B59" s="38" t="s">
        <v>231</v>
      </c>
      <c r="C59" s="20">
        <v>1152622.03</v>
      </c>
      <c r="D59" s="20">
        <f>+Abril!F59</f>
        <v>386718.39</v>
      </c>
      <c r="E59" s="20">
        <f>105702.27+3417706.76</f>
        <v>3523409.03</v>
      </c>
      <c r="F59" s="20">
        <f t="shared" si="27"/>
        <v>3910127.42</v>
      </c>
      <c r="G59" s="36">
        <f t="shared" si="28"/>
        <v>-2757505.3899999997</v>
      </c>
      <c r="I59" s="3"/>
    </row>
    <row r="60" spans="1:9" x14ac:dyDescent="0.55000000000000004">
      <c r="A60" s="43" t="s">
        <v>73</v>
      </c>
      <c r="B60" s="38" t="s">
        <v>74</v>
      </c>
      <c r="C60" s="20">
        <v>630000</v>
      </c>
      <c r="D60" s="20">
        <f>+Abril!F60</f>
        <v>699867</v>
      </c>
      <c r="F60" s="20">
        <f t="shared" si="27"/>
        <v>699867</v>
      </c>
      <c r="G60" s="36">
        <f t="shared" si="28"/>
        <v>-69867</v>
      </c>
      <c r="I60" s="3"/>
    </row>
    <row r="61" spans="1:9" x14ac:dyDescent="0.55000000000000004">
      <c r="A61" s="43" t="s">
        <v>75</v>
      </c>
      <c r="B61" s="38" t="s">
        <v>233</v>
      </c>
      <c r="C61" s="20">
        <v>26000</v>
      </c>
      <c r="D61" s="20">
        <f>+Abril!F61</f>
        <v>0</v>
      </c>
      <c r="F61" s="20">
        <f t="shared" si="27"/>
        <v>0</v>
      </c>
      <c r="G61" s="36">
        <f t="shared" si="28"/>
        <v>26000</v>
      </c>
      <c r="I61" s="3"/>
    </row>
    <row r="62" spans="1:9" x14ac:dyDescent="0.55000000000000004">
      <c r="A62" s="43" t="s">
        <v>241</v>
      </c>
      <c r="B62" s="32" t="s">
        <v>242</v>
      </c>
      <c r="D62" s="20">
        <f>+Abril!F62</f>
        <v>0</v>
      </c>
      <c r="F62" s="20">
        <f t="shared" si="27"/>
        <v>0</v>
      </c>
      <c r="G62" s="36">
        <f t="shared" si="28"/>
        <v>0</v>
      </c>
      <c r="I62" s="3"/>
    </row>
    <row r="63" spans="1:9" x14ac:dyDescent="0.55000000000000004">
      <c r="A63" s="43" t="s">
        <v>254</v>
      </c>
      <c r="B63" s="38" t="s">
        <v>255</v>
      </c>
      <c r="D63" s="20">
        <f>+Abril!F63</f>
        <v>0</v>
      </c>
      <c r="F63" s="20">
        <f t="shared" si="27"/>
        <v>0</v>
      </c>
      <c r="G63" s="36">
        <f t="shared" si="28"/>
        <v>0</v>
      </c>
      <c r="I63" s="3"/>
    </row>
    <row r="64" spans="1:9" x14ac:dyDescent="0.55000000000000004">
      <c r="A64" s="43" t="s">
        <v>260</v>
      </c>
      <c r="B64" s="32" t="s">
        <v>261</v>
      </c>
      <c r="D64" s="20">
        <f>+Abril!F64</f>
        <v>120000</v>
      </c>
      <c r="E64" s="20">
        <v>60000</v>
      </c>
      <c r="F64" s="20">
        <f t="shared" ref="F64" si="29">+E64+D64</f>
        <v>180000</v>
      </c>
      <c r="G64" s="36">
        <f t="shared" ref="G64" si="30">+C64-F64</f>
        <v>-180000</v>
      </c>
      <c r="I64" s="3"/>
    </row>
    <row r="65" spans="1:9" x14ac:dyDescent="0.55000000000000004">
      <c r="A65" s="43"/>
      <c r="I65" s="3"/>
    </row>
    <row r="66" spans="1:9" x14ac:dyDescent="0.55000000000000004">
      <c r="A66" s="43"/>
      <c r="B66" s="48"/>
      <c r="I66" s="3"/>
    </row>
    <row r="67" spans="1:9" x14ac:dyDescent="0.55000000000000004">
      <c r="A67" s="40" t="s">
        <v>76</v>
      </c>
      <c r="B67" s="41" t="s">
        <v>77</v>
      </c>
      <c r="C67" s="28">
        <f>+C68+C75</f>
        <v>29098608.960000001</v>
      </c>
      <c r="D67" s="28">
        <f t="shared" ref="D67:G67" si="31">+D68+D75</f>
        <v>0</v>
      </c>
      <c r="E67" s="28">
        <f t="shared" si="31"/>
        <v>0</v>
      </c>
      <c r="F67" s="28">
        <f t="shared" si="31"/>
        <v>0</v>
      </c>
      <c r="G67" s="28">
        <f t="shared" si="31"/>
        <v>29098608.960000001</v>
      </c>
      <c r="I67" s="3"/>
    </row>
    <row r="68" spans="1:9" x14ac:dyDescent="0.55000000000000004">
      <c r="A68" s="42" t="s">
        <v>78</v>
      </c>
      <c r="B68" s="35" t="s">
        <v>79</v>
      </c>
      <c r="C68" s="25">
        <f>+C69</f>
        <v>0</v>
      </c>
      <c r="D68" s="25">
        <f t="shared" ref="D68:G68" si="32">+D69</f>
        <v>0</v>
      </c>
      <c r="E68" s="25">
        <f t="shared" si="32"/>
        <v>0</v>
      </c>
      <c r="F68" s="25">
        <f t="shared" si="32"/>
        <v>0</v>
      </c>
      <c r="G68" s="25">
        <f t="shared" si="32"/>
        <v>0</v>
      </c>
      <c r="I68" s="3"/>
    </row>
    <row r="69" spans="1:9" x14ac:dyDescent="0.55000000000000004">
      <c r="A69" s="42" t="s">
        <v>80</v>
      </c>
      <c r="B69" s="35" t="s">
        <v>81</v>
      </c>
      <c r="C69" s="25">
        <f>SUM(C70:C73)</f>
        <v>0</v>
      </c>
      <c r="D69" s="25">
        <f t="shared" ref="D69:G69" si="33">SUM(D70:D73)</f>
        <v>0</v>
      </c>
      <c r="E69" s="25">
        <f t="shared" si="33"/>
        <v>0</v>
      </c>
      <c r="F69" s="25">
        <f t="shared" si="33"/>
        <v>0</v>
      </c>
      <c r="G69" s="25">
        <f t="shared" si="33"/>
        <v>0</v>
      </c>
      <c r="I69" s="3"/>
    </row>
    <row r="70" spans="1:9" x14ac:dyDescent="0.55000000000000004">
      <c r="A70" s="43" t="s">
        <v>82</v>
      </c>
      <c r="B70" s="32" t="s">
        <v>83</v>
      </c>
      <c r="D70" s="20">
        <f>+Abril!F70</f>
        <v>0</v>
      </c>
      <c r="F70" s="20">
        <f t="shared" ref="F70:F71" si="34">+E70+D70</f>
        <v>0</v>
      </c>
      <c r="G70" s="36">
        <f t="shared" ref="G70:G71" si="35">+C70-F70</f>
        <v>0</v>
      </c>
      <c r="I70" s="3"/>
    </row>
    <row r="71" spans="1:9" x14ac:dyDescent="0.55000000000000004">
      <c r="A71" s="43" t="s">
        <v>84</v>
      </c>
      <c r="B71" s="32" t="s">
        <v>85</v>
      </c>
      <c r="D71" s="20">
        <f>+Abril!F71</f>
        <v>0</v>
      </c>
      <c r="F71" s="20">
        <f t="shared" si="34"/>
        <v>0</v>
      </c>
      <c r="G71" s="36">
        <f t="shared" si="35"/>
        <v>0</v>
      </c>
      <c r="I71" s="3"/>
    </row>
    <row r="72" spans="1:9" x14ac:dyDescent="0.55000000000000004">
      <c r="A72" s="43"/>
      <c r="B72" s="48"/>
      <c r="I72" s="3"/>
    </row>
    <row r="73" spans="1:9" x14ac:dyDescent="0.55000000000000004">
      <c r="A73" s="43"/>
      <c r="B73" s="48"/>
      <c r="I73" s="3"/>
    </row>
    <row r="74" spans="1:9" x14ac:dyDescent="0.55000000000000004">
      <c r="A74" s="43"/>
      <c r="B74" s="48"/>
      <c r="I74" s="3"/>
    </row>
    <row r="75" spans="1:9" x14ac:dyDescent="0.55000000000000004">
      <c r="A75" s="42" t="s">
        <v>86</v>
      </c>
      <c r="B75" s="35" t="s">
        <v>87</v>
      </c>
      <c r="C75" s="25">
        <f>+C76</f>
        <v>29098608.960000001</v>
      </c>
      <c r="D75" s="25">
        <f t="shared" ref="D75:G75" si="36">+D76</f>
        <v>0</v>
      </c>
      <c r="E75" s="25">
        <f t="shared" si="36"/>
        <v>0</v>
      </c>
      <c r="F75" s="25">
        <f t="shared" si="36"/>
        <v>0</v>
      </c>
      <c r="G75" s="25">
        <f t="shared" si="36"/>
        <v>29098608.960000001</v>
      </c>
      <c r="I75" s="3"/>
    </row>
    <row r="76" spans="1:9" x14ac:dyDescent="0.55000000000000004">
      <c r="A76" s="42" t="s">
        <v>88</v>
      </c>
      <c r="B76" s="35" t="s">
        <v>87</v>
      </c>
      <c r="C76" s="25">
        <f>SUM(C77:C79)</f>
        <v>29098608.960000001</v>
      </c>
      <c r="D76" s="25">
        <f t="shared" ref="D76:G76" si="37">SUM(D77:D79)</f>
        <v>0</v>
      </c>
      <c r="E76" s="25">
        <f t="shared" si="37"/>
        <v>0</v>
      </c>
      <c r="F76" s="25">
        <f t="shared" si="37"/>
        <v>0</v>
      </c>
      <c r="G76" s="25">
        <f t="shared" si="37"/>
        <v>29098608.960000001</v>
      </c>
      <c r="I76" s="3"/>
    </row>
    <row r="77" spans="1:9" x14ac:dyDescent="0.55000000000000004">
      <c r="A77" s="43" t="s">
        <v>89</v>
      </c>
      <c r="B77" s="32" t="s">
        <v>235</v>
      </c>
      <c r="C77" s="7">
        <v>2700000</v>
      </c>
      <c r="D77" s="20">
        <f>+Abril!F77</f>
        <v>0</v>
      </c>
      <c r="F77" s="20">
        <f t="shared" ref="F77:F79" si="38">+E77+D77</f>
        <v>0</v>
      </c>
      <c r="G77" s="36">
        <f t="shared" ref="G77:G79" si="39">+C77-F77</f>
        <v>2700000</v>
      </c>
      <c r="I77" s="3"/>
    </row>
    <row r="78" spans="1:9" x14ac:dyDescent="0.55000000000000004">
      <c r="A78" s="43" t="s">
        <v>90</v>
      </c>
      <c r="B78" s="49" t="s">
        <v>237</v>
      </c>
      <c r="C78" s="20">
        <v>17800000</v>
      </c>
      <c r="D78" s="20">
        <f>+Abril!F78</f>
        <v>0</v>
      </c>
      <c r="F78" s="20">
        <f t="shared" si="38"/>
        <v>0</v>
      </c>
      <c r="G78" s="36">
        <f t="shared" si="39"/>
        <v>17800000</v>
      </c>
      <c r="I78" s="3"/>
    </row>
    <row r="79" spans="1:9" x14ac:dyDescent="0.55000000000000004">
      <c r="A79" s="43" t="s">
        <v>91</v>
      </c>
      <c r="B79" s="38" t="s">
        <v>236</v>
      </c>
      <c r="C79" s="20">
        <v>8598608.9600000009</v>
      </c>
      <c r="D79" s="20">
        <f>+Abril!F79</f>
        <v>0</v>
      </c>
      <c r="F79" s="20">
        <f t="shared" si="38"/>
        <v>0</v>
      </c>
      <c r="G79" s="36">
        <f t="shared" si="39"/>
        <v>8598608.9600000009</v>
      </c>
      <c r="I79" s="3"/>
    </row>
    <row r="80" spans="1:9" x14ac:dyDescent="0.55000000000000004">
      <c r="A80" s="43"/>
      <c r="B80" s="48"/>
      <c r="I80" s="3"/>
    </row>
    <row r="81" spans="1:9" x14ac:dyDescent="0.55000000000000004">
      <c r="A81" s="43"/>
      <c r="B81" s="48"/>
      <c r="I81" s="3"/>
    </row>
    <row r="82" spans="1:9" x14ac:dyDescent="0.55000000000000004">
      <c r="A82" s="43"/>
      <c r="B82" s="48"/>
      <c r="I82" s="3"/>
    </row>
    <row r="83" spans="1:9" x14ac:dyDescent="0.55000000000000004">
      <c r="A83" s="43"/>
      <c r="B83" s="48"/>
      <c r="I83" s="3"/>
    </row>
    <row r="84" spans="1:9" x14ac:dyDescent="0.55000000000000004">
      <c r="A84" s="43"/>
      <c r="B84" s="48"/>
      <c r="I84" s="3"/>
    </row>
    <row r="85" spans="1:9" x14ac:dyDescent="0.55000000000000004">
      <c r="A85" s="43"/>
      <c r="B85" s="48"/>
      <c r="I85" s="3"/>
    </row>
    <row r="86" spans="1:9" x14ac:dyDescent="0.55000000000000004">
      <c r="A86" s="43"/>
      <c r="B86" s="48"/>
      <c r="I86" s="3"/>
    </row>
    <row r="87" spans="1:9" x14ac:dyDescent="0.55000000000000004">
      <c r="A87" s="43"/>
      <c r="B87" s="38"/>
      <c r="I87" s="3"/>
    </row>
    <row r="88" spans="1:9" x14ac:dyDescent="0.55000000000000004">
      <c r="A88" s="43"/>
      <c r="B88" s="38"/>
      <c r="I88" s="3"/>
    </row>
    <row r="89" spans="1:9" x14ac:dyDescent="0.55000000000000004">
      <c r="A89" s="43"/>
      <c r="B89" s="38"/>
      <c r="I89" s="3"/>
    </row>
    <row r="90" spans="1:9" x14ac:dyDescent="0.55000000000000004">
      <c r="A90" s="43"/>
      <c r="B90" s="38"/>
      <c r="I90" s="3"/>
    </row>
    <row r="91" spans="1:9" x14ac:dyDescent="0.55000000000000004">
      <c r="A91" s="43"/>
      <c r="B91" s="38"/>
      <c r="I91" s="3"/>
    </row>
    <row r="92" spans="1:9" x14ac:dyDescent="0.55000000000000004">
      <c r="A92" s="43"/>
      <c r="B92" s="65" t="str">
        <f>+B2</f>
        <v>MUNICIPALIDAD DE LAS COLORADAS</v>
      </c>
      <c r="C92" s="65"/>
      <c r="I92" s="3"/>
    </row>
    <row r="93" spans="1:9" x14ac:dyDescent="0.55000000000000004">
      <c r="A93" s="43"/>
      <c r="B93" s="65" t="s">
        <v>92</v>
      </c>
      <c r="C93" s="65"/>
      <c r="I93" s="3"/>
    </row>
    <row r="94" spans="1:9" x14ac:dyDescent="0.55000000000000004">
      <c r="A94" s="43"/>
      <c r="B94" s="6"/>
      <c r="I94" s="3"/>
    </row>
    <row r="95" spans="1:9" x14ac:dyDescent="0.55000000000000004">
      <c r="A95" s="43"/>
      <c r="B95" s="6" t="s">
        <v>252</v>
      </c>
      <c r="F95" s="34" t="str">
        <f>+F5</f>
        <v>MAYO DE 2021</v>
      </c>
      <c r="I95" s="3"/>
    </row>
    <row r="96" spans="1:9" x14ac:dyDescent="0.55000000000000004">
      <c r="A96" s="43"/>
      <c r="B96" s="6"/>
      <c r="C96" s="29"/>
      <c r="D96" s="29"/>
      <c r="E96" s="29"/>
      <c r="F96" s="29"/>
      <c r="G96" s="38"/>
      <c r="I96" s="3"/>
    </row>
    <row r="97" spans="1:9" x14ac:dyDescent="0.55000000000000004">
      <c r="A97" s="43"/>
      <c r="B97" s="6"/>
      <c r="C97" s="30"/>
      <c r="D97" s="30"/>
      <c r="E97" s="30"/>
      <c r="F97" s="30"/>
      <c r="G97" s="39"/>
      <c r="I97" s="3"/>
    </row>
    <row r="98" spans="1:9" x14ac:dyDescent="0.55000000000000004">
      <c r="A98" s="40" t="s">
        <v>258</v>
      </c>
      <c r="B98" s="41" t="s">
        <v>253</v>
      </c>
      <c r="C98" s="27">
        <f>+C99+C165+C191+C197</f>
        <v>196879494.90000004</v>
      </c>
      <c r="D98" s="24">
        <f>+D99+D165+D191+D197</f>
        <v>55796509.923278235</v>
      </c>
      <c r="E98" s="24">
        <f>+E99+E165+E191+E197</f>
        <v>12053409.310000002</v>
      </c>
      <c r="F98" s="24">
        <f>+F99+F165+F191+F197</f>
        <v>67071774.643278226</v>
      </c>
      <c r="G98" s="24">
        <f>+G99+G165+G191+G197</f>
        <v>106192957.57672176</v>
      </c>
      <c r="I98" s="3"/>
    </row>
    <row r="99" spans="1:9" x14ac:dyDescent="0.55000000000000004">
      <c r="A99" s="40" t="s">
        <v>93</v>
      </c>
      <c r="B99" s="41" t="s">
        <v>94</v>
      </c>
      <c r="C99" s="24">
        <f>+C100+C143</f>
        <v>152547123.26000002</v>
      </c>
      <c r="D99" s="24">
        <f>+D100+D143</f>
        <v>42140512.963278234</v>
      </c>
      <c r="E99" s="24">
        <f t="shared" ref="E99:G99" si="40">+E100+E143</f>
        <v>11775050.240000002</v>
      </c>
      <c r="F99" s="24">
        <f t="shared" si="40"/>
        <v>53137418.613278225</v>
      </c>
      <c r="G99" s="24">
        <f t="shared" si="40"/>
        <v>99043704.646721765</v>
      </c>
      <c r="I99" s="3"/>
    </row>
    <row r="100" spans="1:9" x14ac:dyDescent="0.55000000000000004">
      <c r="A100" s="40" t="s">
        <v>95</v>
      </c>
      <c r="B100" s="41" t="s">
        <v>96</v>
      </c>
      <c r="C100" s="24">
        <f>+C101+C111</f>
        <v>134236828.48000002</v>
      </c>
      <c r="D100" s="24">
        <f t="shared" ref="D100:G100" si="41">+D101+D111</f>
        <v>39009383.163278237</v>
      </c>
      <c r="E100" s="24">
        <f t="shared" si="41"/>
        <v>11163490.450000001</v>
      </c>
      <c r="F100" s="24">
        <f t="shared" si="41"/>
        <v>50204599.813278228</v>
      </c>
      <c r="G100" s="24">
        <f t="shared" si="41"/>
        <v>84032228.666721761</v>
      </c>
      <c r="I100" s="3"/>
    </row>
    <row r="101" spans="1:9" x14ac:dyDescent="0.55000000000000004">
      <c r="A101" s="40" t="s">
        <v>97</v>
      </c>
      <c r="B101" s="41" t="s">
        <v>98</v>
      </c>
      <c r="C101" s="24">
        <f>SUM(C102:C109)</f>
        <v>119956928.51000001</v>
      </c>
      <c r="D101" s="24">
        <f t="shared" ref="D101:G101" si="42">SUM(D102:D109)</f>
        <v>34338287.770000003</v>
      </c>
      <c r="E101" s="24">
        <f t="shared" si="42"/>
        <v>10003703.040000001</v>
      </c>
      <c r="F101" s="24">
        <f t="shared" si="42"/>
        <v>44341990.809999987</v>
      </c>
      <c r="G101" s="24">
        <f t="shared" si="42"/>
        <v>75614937.700000003</v>
      </c>
      <c r="I101" s="3"/>
    </row>
    <row r="102" spans="1:9" x14ac:dyDescent="0.55000000000000004">
      <c r="A102" s="43" t="s">
        <v>99</v>
      </c>
      <c r="B102" s="38" t="s">
        <v>263</v>
      </c>
      <c r="C102" s="20">
        <f>3603976.97+27987951.58+6312942.23+2433355.84</f>
        <v>40338226.620000005</v>
      </c>
      <c r="D102" s="20">
        <f>+Abril!F102</f>
        <v>9860902.4800000004</v>
      </c>
      <c r="E102" s="20">
        <v>2955008.7</v>
      </c>
      <c r="F102" s="20">
        <f t="shared" ref="F102:F107" si="43">+E102+D102</f>
        <v>12815911.18</v>
      </c>
      <c r="G102" s="36">
        <f>+C102-F102</f>
        <v>27522315.440000005</v>
      </c>
      <c r="I102" s="3"/>
    </row>
    <row r="103" spans="1:9" x14ac:dyDescent="0.55000000000000004">
      <c r="A103" s="43" t="s">
        <v>100</v>
      </c>
      <c r="B103" s="38" t="s">
        <v>229</v>
      </c>
      <c r="C103" s="20">
        <v>56416520.380000003</v>
      </c>
      <c r="D103" s="20">
        <f>+Abril!F103</f>
        <v>18347604.809999999</v>
      </c>
      <c r="E103" s="20">
        <v>5207096.8600000003</v>
      </c>
      <c r="F103" s="20">
        <f t="shared" si="43"/>
        <v>23554701.669999998</v>
      </c>
      <c r="G103" s="36">
        <f t="shared" ref="G103:G107" si="44">+C103-F103</f>
        <v>32861818.710000005</v>
      </c>
      <c r="I103" s="3"/>
    </row>
    <row r="104" spans="1:9" x14ac:dyDescent="0.55000000000000004">
      <c r="A104" s="43" t="s">
        <v>101</v>
      </c>
      <c r="B104" s="38" t="s">
        <v>264</v>
      </c>
      <c r="D104" s="20">
        <f>+Abril!F104</f>
        <v>0</v>
      </c>
      <c r="F104" s="20">
        <f t="shared" si="43"/>
        <v>0</v>
      </c>
      <c r="G104" s="36">
        <f t="shared" si="44"/>
        <v>0</v>
      </c>
      <c r="I104" s="3"/>
    </row>
    <row r="105" spans="1:9" x14ac:dyDescent="0.55000000000000004">
      <c r="A105" s="43" t="s">
        <v>102</v>
      </c>
      <c r="B105" s="38" t="s">
        <v>284</v>
      </c>
      <c r="C105" s="20">
        <v>21941843.969999999</v>
      </c>
      <c r="D105" s="20">
        <f>+Abril!F105</f>
        <v>5799956.0599999996</v>
      </c>
      <c r="E105" s="20">
        <v>1742531.1</v>
      </c>
      <c r="F105" s="20">
        <f t="shared" si="43"/>
        <v>7542487.1600000001</v>
      </c>
      <c r="G105" s="36">
        <f t="shared" si="44"/>
        <v>14399356.809999999</v>
      </c>
      <c r="I105" s="3"/>
    </row>
    <row r="106" spans="1:9" x14ac:dyDescent="0.55000000000000004">
      <c r="A106" s="43" t="s">
        <v>103</v>
      </c>
      <c r="B106" s="38" t="s">
        <v>265</v>
      </c>
      <c r="C106" s="20">
        <v>1260337.54</v>
      </c>
      <c r="D106" s="20">
        <f>+Abril!F106</f>
        <v>329824.42000000004</v>
      </c>
      <c r="E106" s="20">
        <v>99066.38</v>
      </c>
      <c r="F106" s="20">
        <f t="shared" si="43"/>
        <v>428890.80000000005</v>
      </c>
      <c r="G106" s="36">
        <f t="shared" si="44"/>
        <v>831446.74</v>
      </c>
      <c r="I106" s="3"/>
    </row>
    <row r="107" spans="1:9" x14ac:dyDescent="0.55000000000000004">
      <c r="A107" s="43"/>
      <c r="F107" s="20">
        <f t="shared" si="43"/>
        <v>0</v>
      </c>
      <c r="G107" s="36">
        <f t="shared" si="44"/>
        <v>0</v>
      </c>
      <c r="I107" s="3"/>
    </row>
    <row r="108" spans="1:9" x14ac:dyDescent="0.55000000000000004">
      <c r="A108" s="43"/>
      <c r="B108" s="38"/>
      <c r="G108" s="36"/>
      <c r="I108" s="3"/>
    </row>
    <row r="109" spans="1:9" x14ac:dyDescent="0.55000000000000004">
      <c r="A109" s="43"/>
      <c r="I109" s="3"/>
    </row>
    <row r="110" spans="1:9" x14ac:dyDescent="0.55000000000000004">
      <c r="A110" s="38"/>
      <c r="B110" s="38"/>
      <c r="I110" s="3"/>
    </row>
    <row r="111" spans="1:9" x14ac:dyDescent="0.55000000000000004">
      <c r="A111" s="40" t="s">
        <v>104</v>
      </c>
      <c r="B111" s="41" t="s">
        <v>105</v>
      </c>
      <c r="C111" s="24">
        <f>SUM(C112:C137)</f>
        <v>14279899.969999999</v>
      </c>
      <c r="D111" s="24">
        <f>SUM(D112:D140)</f>
        <v>4671095.3932782374</v>
      </c>
      <c r="E111" s="24">
        <f t="shared" ref="E111:G111" si="45">SUM(E112:E136)</f>
        <v>1159787.4099999999</v>
      </c>
      <c r="F111" s="24">
        <f t="shared" si="45"/>
        <v>5862609.0032782368</v>
      </c>
      <c r="G111" s="24">
        <f t="shared" si="45"/>
        <v>8417290.9667217657</v>
      </c>
      <c r="I111" s="3"/>
    </row>
    <row r="112" spans="1:9" x14ac:dyDescent="0.55000000000000004">
      <c r="A112" s="43" t="s">
        <v>106</v>
      </c>
      <c r="B112" s="38" t="s">
        <v>39</v>
      </c>
      <c r="C112" s="7"/>
      <c r="D112" s="20">
        <f>+Abril!F112</f>
        <v>0</v>
      </c>
      <c r="F112" s="20">
        <f t="shared" ref="F112:F136" si="46">+E112+D112</f>
        <v>0</v>
      </c>
      <c r="G112" s="36">
        <f t="shared" ref="G112:G136" si="47">+C113-F112</f>
        <v>58050</v>
      </c>
      <c r="I112" s="3"/>
    </row>
    <row r="113" spans="1:9" x14ac:dyDescent="0.55000000000000004">
      <c r="A113" s="43" t="s">
        <v>107</v>
      </c>
      <c r="B113" s="38" t="s">
        <v>108</v>
      </c>
      <c r="C113" s="20">
        <v>58050</v>
      </c>
      <c r="D113" s="20">
        <f>+Abril!F113</f>
        <v>1877.77</v>
      </c>
      <c r="F113" s="20">
        <f t="shared" si="46"/>
        <v>1877.77</v>
      </c>
      <c r="G113" s="36">
        <f t="shared" si="47"/>
        <v>2952068.81</v>
      </c>
      <c r="I113" s="3"/>
    </row>
    <row r="114" spans="1:9" x14ac:dyDescent="0.55000000000000004">
      <c r="A114" s="43" t="s">
        <v>109</v>
      </c>
      <c r="B114" s="38" t="s">
        <v>110</v>
      </c>
      <c r="C114" s="20">
        <v>2953946.58</v>
      </c>
      <c r="D114" s="20">
        <f>+Abril!F114</f>
        <v>730388.65999999992</v>
      </c>
      <c r="E114" s="20">
        <v>108129.69</v>
      </c>
      <c r="F114" s="20">
        <f t="shared" si="46"/>
        <v>838518.34999999986</v>
      </c>
      <c r="G114" s="36">
        <f t="shared" si="47"/>
        <v>-706348.18999999983</v>
      </c>
      <c r="I114" s="3"/>
    </row>
    <row r="115" spans="1:9" x14ac:dyDescent="0.55000000000000004">
      <c r="A115" s="43" t="s">
        <v>111</v>
      </c>
      <c r="B115" s="38" t="s">
        <v>112</v>
      </c>
      <c r="C115" s="20">
        <v>132170.16</v>
      </c>
      <c r="D115" s="20">
        <f>+Abril!F115</f>
        <v>143520</v>
      </c>
      <c r="E115" s="20">
        <v>34000</v>
      </c>
      <c r="F115" s="20">
        <f t="shared" si="46"/>
        <v>177520</v>
      </c>
      <c r="G115" s="36">
        <f t="shared" si="47"/>
        <v>-97520</v>
      </c>
      <c r="I115" s="3"/>
    </row>
    <row r="116" spans="1:9" x14ac:dyDescent="0.55000000000000004">
      <c r="A116" s="43" t="s">
        <v>113</v>
      </c>
      <c r="B116" s="38" t="s">
        <v>114</v>
      </c>
      <c r="C116" s="20">
        <v>80000</v>
      </c>
      <c r="D116" s="20">
        <f>+Abril!F116</f>
        <v>25600</v>
      </c>
      <c r="F116" s="20">
        <f t="shared" si="46"/>
        <v>25600</v>
      </c>
      <c r="G116" s="36">
        <f t="shared" si="47"/>
        <v>662297.63</v>
      </c>
      <c r="H116" s="5"/>
      <c r="I116" s="3"/>
    </row>
    <row r="117" spans="1:9" x14ac:dyDescent="0.55000000000000004">
      <c r="A117" s="43" t="s">
        <v>115</v>
      </c>
      <c r="B117" s="38" t="s">
        <v>116</v>
      </c>
      <c r="C117" s="20">
        <v>687897.63</v>
      </c>
      <c r="D117" s="20">
        <f>+Abril!F117</f>
        <v>758763.11</v>
      </c>
      <c r="E117" s="20">
        <v>87693.36</v>
      </c>
      <c r="F117" s="20">
        <f t="shared" si="46"/>
        <v>846456.47</v>
      </c>
      <c r="G117" s="36">
        <f t="shared" si="47"/>
        <v>254556</v>
      </c>
      <c r="I117" s="3"/>
    </row>
    <row r="118" spans="1:9" x14ac:dyDescent="0.55000000000000004">
      <c r="A118" s="43" t="s">
        <v>117</v>
      </c>
      <c r="B118" s="38" t="s">
        <v>118</v>
      </c>
      <c r="C118" s="20">
        <v>1101012.47</v>
      </c>
      <c r="D118" s="20">
        <f>+Abril!F118</f>
        <v>1083154.79</v>
      </c>
      <c r="E118" s="20">
        <v>265750</v>
      </c>
      <c r="F118" s="20">
        <f t="shared" si="46"/>
        <v>1348904.79</v>
      </c>
      <c r="G118" s="36">
        <f t="shared" si="47"/>
        <v>-916178.42</v>
      </c>
      <c r="I118" s="3"/>
    </row>
    <row r="119" spans="1:9" x14ac:dyDescent="0.55000000000000004">
      <c r="A119" s="43" t="s">
        <v>119</v>
      </c>
      <c r="B119" s="38" t="s">
        <v>228</v>
      </c>
      <c r="C119" s="20">
        <v>432726.37</v>
      </c>
      <c r="D119" s="20">
        <f>+Abril!F119</f>
        <v>82852.84</v>
      </c>
      <c r="E119" s="20">
        <v>36216.14</v>
      </c>
      <c r="F119" s="20">
        <f t="shared" si="46"/>
        <v>119068.98</v>
      </c>
      <c r="G119" s="36">
        <f t="shared" si="47"/>
        <v>30931.020000000004</v>
      </c>
      <c r="I119" s="3"/>
    </row>
    <row r="120" spans="1:9" x14ac:dyDescent="0.55000000000000004">
      <c r="A120" s="43" t="s">
        <v>120</v>
      </c>
      <c r="B120" s="38" t="s">
        <v>121</v>
      </c>
      <c r="C120" s="20">
        <v>150000</v>
      </c>
      <c r="D120" s="20">
        <f>+Abril!F120</f>
        <v>50221.25</v>
      </c>
      <c r="F120" s="20">
        <f t="shared" si="46"/>
        <v>50221.25</v>
      </c>
      <c r="G120" s="36">
        <f t="shared" si="47"/>
        <v>1521091.36</v>
      </c>
      <c r="I120" s="3"/>
    </row>
    <row r="121" spans="1:9" x14ac:dyDescent="0.55000000000000004">
      <c r="A121" s="43" t="s">
        <v>122</v>
      </c>
      <c r="B121" s="38" t="s">
        <v>123</v>
      </c>
      <c r="C121" s="20">
        <v>1571312.61</v>
      </c>
      <c r="D121" s="20">
        <f>+Abril!F121</f>
        <v>123345.56</v>
      </c>
      <c r="E121" s="20">
        <v>100855.22</v>
      </c>
      <c r="F121" s="20">
        <f t="shared" si="46"/>
        <v>224200.78</v>
      </c>
      <c r="G121" s="36">
        <f t="shared" si="47"/>
        <v>-74200.78</v>
      </c>
      <c r="I121" s="3"/>
    </row>
    <row r="122" spans="1:9" x14ac:dyDescent="0.55000000000000004">
      <c r="A122" s="43" t="s">
        <v>124</v>
      </c>
      <c r="B122" s="44" t="s">
        <v>125</v>
      </c>
      <c r="C122" s="7">
        <v>150000</v>
      </c>
      <c r="D122" s="20">
        <f>+Abril!F122</f>
        <v>41400</v>
      </c>
      <c r="E122" s="20">
        <v>9800</v>
      </c>
      <c r="F122" s="20">
        <f t="shared" si="46"/>
        <v>51200</v>
      </c>
      <c r="G122" s="36">
        <f t="shared" si="47"/>
        <v>496256.54000000004</v>
      </c>
      <c r="I122" s="3"/>
    </row>
    <row r="123" spans="1:9" x14ac:dyDescent="0.55000000000000004">
      <c r="A123" s="43" t="s">
        <v>126</v>
      </c>
      <c r="B123" s="38" t="s">
        <v>127</v>
      </c>
      <c r="C123" s="20">
        <v>547456.54</v>
      </c>
      <c r="D123" s="20">
        <f>+Abril!F123</f>
        <v>91531.45</v>
      </c>
      <c r="E123" s="20">
        <v>13914.8</v>
      </c>
      <c r="F123" s="20">
        <f t="shared" si="46"/>
        <v>105446.25</v>
      </c>
      <c r="G123" s="36">
        <f t="shared" si="47"/>
        <v>281553.75</v>
      </c>
      <c r="I123" s="3"/>
    </row>
    <row r="124" spans="1:9" x14ac:dyDescent="0.55000000000000004">
      <c r="A124" s="43" t="s">
        <v>128</v>
      </c>
      <c r="B124" s="38" t="s">
        <v>129</v>
      </c>
      <c r="C124" s="20">
        <v>387000</v>
      </c>
      <c r="D124" s="20">
        <f>+Abril!F124</f>
        <v>73786.873278236919</v>
      </c>
      <c r="E124" s="20">
        <f>4092.27/0.21</f>
        <v>19487</v>
      </c>
      <c r="F124" s="20">
        <f t="shared" si="46"/>
        <v>93273.873278236919</v>
      </c>
      <c r="G124" s="36">
        <f t="shared" si="47"/>
        <v>448526.12672176305</v>
      </c>
      <c r="I124" s="3"/>
    </row>
    <row r="125" spans="1:9" x14ac:dyDescent="0.55000000000000004">
      <c r="A125" s="43" t="s">
        <v>130</v>
      </c>
      <c r="B125" s="38" t="s">
        <v>131</v>
      </c>
      <c r="C125" s="20">
        <v>541800</v>
      </c>
      <c r="D125" s="20">
        <f>+Abril!F125</f>
        <v>166335</v>
      </c>
      <c r="E125" s="20">
        <v>129848.38</v>
      </c>
      <c r="F125" s="20">
        <f t="shared" si="46"/>
        <v>296183.38</v>
      </c>
      <c r="G125" s="36">
        <f t="shared" si="47"/>
        <v>353816.62</v>
      </c>
      <c r="I125" s="3"/>
    </row>
    <row r="126" spans="1:9" x14ac:dyDescent="0.55000000000000004">
      <c r="A126" s="43" t="s">
        <v>132</v>
      </c>
      <c r="B126" s="38" t="s">
        <v>133</v>
      </c>
      <c r="C126" s="20">
        <v>650000</v>
      </c>
      <c r="D126" s="20">
        <f>+Abril!F126</f>
        <v>0</v>
      </c>
      <c r="F126" s="20">
        <f t="shared" si="46"/>
        <v>0</v>
      </c>
      <c r="G126" s="36">
        <f t="shared" si="47"/>
        <v>50000</v>
      </c>
      <c r="I126" s="3"/>
    </row>
    <row r="127" spans="1:9" x14ac:dyDescent="0.55000000000000004">
      <c r="A127" s="43" t="s">
        <v>134</v>
      </c>
      <c r="B127" s="38" t="s">
        <v>135</v>
      </c>
      <c r="C127" s="20">
        <v>50000</v>
      </c>
      <c r="D127" s="20">
        <f>+Abril!F127</f>
        <v>6800</v>
      </c>
      <c r="E127" s="20">
        <v>42776</v>
      </c>
      <c r="F127" s="20">
        <f t="shared" si="46"/>
        <v>49576</v>
      </c>
      <c r="G127" s="36">
        <f t="shared" si="47"/>
        <v>151664</v>
      </c>
      <c r="I127" s="3"/>
    </row>
    <row r="128" spans="1:9" x14ac:dyDescent="0.55000000000000004">
      <c r="A128" s="43" t="s">
        <v>136</v>
      </c>
      <c r="B128" s="38" t="s">
        <v>137</v>
      </c>
      <c r="C128" s="20">
        <v>201240</v>
      </c>
      <c r="D128" s="20">
        <f>+Abril!F128</f>
        <v>30203</v>
      </c>
      <c r="F128" s="20">
        <f t="shared" si="46"/>
        <v>30203</v>
      </c>
      <c r="G128" s="36">
        <f t="shared" si="47"/>
        <v>434197</v>
      </c>
      <c r="I128" s="3"/>
    </row>
    <row r="129" spans="1:9" x14ac:dyDescent="0.55000000000000004">
      <c r="A129" s="43" t="s">
        <v>138</v>
      </c>
      <c r="B129" s="38" t="s">
        <v>139</v>
      </c>
      <c r="C129" s="20">
        <v>464400</v>
      </c>
      <c r="D129" s="20">
        <f>+Abril!F129</f>
        <v>57131.68</v>
      </c>
      <c r="E129" s="20">
        <v>38290.620000000003</v>
      </c>
      <c r="F129" s="20">
        <f t="shared" si="46"/>
        <v>95422.3</v>
      </c>
      <c r="G129" s="36">
        <f t="shared" si="47"/>
        <v>2728177.7</v>
      </c>
      <c r="I129" s="3"/>
    </row>
    <row r="130" spans="1:9" x14ac:dyDescent="0.55000000000000004">
      <c r="A130" s="43" t="s">
        <v>140</v>
      </c>
      <c r="B130" s="38" t="s">
        <v>141</v>
      </c>
      <c r="C130" s="20">
        <v>2823600</v>
      </c>
      <c r="D130" s="20">
        <f>+Abril!F130</f>
        <v>830812.5</v>
      </c>
      <c r="E130" s="7">
        <v>203000</v>
      </c>
      <c r="F130" s="20">
        <f t="shared" si="46"/>
        <v>1033812.5</v>
      </c>
      <c r="G130" s="36">
        <f t="shared" si="47"/>
        <v>-733812.5</v>
      </c>
      <c r="I130" s="3"/>
    </row>
    <row r="131" spans="1:9" x14ac:dyDescent="0.55000000000000004">
      <c r="A131" s="43" t="s">
        <v>142</v>
      </c>
      <c r="B131" s="38" t="s">
        <v>143</v>
      </c>
      <c r="C131" s="20">
        <v>300000</v>
      </c>
      <c r="D131" s="20">
        <f>+Abril!F131</f>
        <v>213085.54</v>
      </c>
      <c r="E131" s="20">
        <v>7820</v>
      </c>
      <c r="F131" s="20">
        <f t="shared" si="46"/>
        <v>220905.54</v>
      </c>
      <c r="G131" s="36">
        <f t="shared" si="47"/>
        <v>201582.06999999998</v>
      </c>
      <c r="I131" s="3"/>
    </row>
    <row r="132" spans="1:9" x14ac:dyDescent="0.55000000000000004">
      <c r="A132" s="43" t="s">
        <v>144</v>
      </c>
      <c r="B132" s="38" t="s">
        <v>285</v>
      </c>
      <c r="C132" s="20">
        <f>100000+322487.61</f>
        <v>422487.61</v>
      </c>
      <c r="D132" s="20">
        <f>+Abril!F132</f>
        <v>10000</v>
      </c>
      <c r="E132" s="20">
        <v>6480</v>
      </c>
      <c r="F132" s="20">
        <f t="shared" si="46"/>
        <v>16480</v>
      </c>
      <c r="G132" s="36">
        <f t="shared" si="47"/>
        <v>108320</v>
      </c>
      <c r="I132" s="3"/>
    </row>
    <row r="133" spans="1:9" x14ac:dyDescent="0.55000000000000004">
      <c r="A133" s="43" t="s">
        <v>145</v>
      </c>
      <c r="B133" s="44" t="s">
        <v>286</v>
      </c>
      <c r="C133" s="20">
        <v>124800</v>
      </c>
      <c r="D133" s="20">
        <f>+Abril!F133</f>
        <v>86705.37</v>
      </c>
      <c r="E133" s="20">
        <v>10000</v>
      </c>
      <c r="F133" s="20">
        <f t="shared" si="46"/>
        <v>96705.37</v>
      </c>
      <c r="G133" s="36">
        <f t="shared" si="47"/>
        <v>103294.63</v>
      </c>
      <c r="I133" s="3"/>
    </row>
    <row r="134" spans="1:9" x14ac:dyDescent="0.55000000000000004">
      <c r="A134" s="43" t="s">
        <v>146</v>
      </c>
      <c r="B134" s="44" t="s">
        <v>149</v>
      </c>
      <c r="C134" s="20">
        <v>200000</v>
      </c>
      <c r="D134" s="20">
        <f>+Abril!F134</f>
        <v>28000</v>
      </c>
      <c r="E134" s="20">
        <v>31726.2</v>
      </c>
      <c r="F134" s="20">
        <f t="shared" ref="F134" si="48">+E134+D134</f>
        <v>59726.2</v>
      </c>
      <c r="G134" s="36">
        <f t="shared" si="47"/>
        <v>190273.8</v>
      </c>
      <c r="I134" s="3"/>
    </row>
    <row r="135" spans="1:9" x14ac:dyDescent="0.55000000000000004">
      <c r="A135" s="43" t="s">
        <v>147</v>
      </c>
      <c r="B135" s="44" t="s">
        <v>287</v>
      </c>
      <c r="C135" s="20">
        <v>250000</v>
      </c>
      <c r="D135" s="20">
        <f>+Abril!F135</f>
        <v>0</v>
      </c>
      <c r="F135" s="20">
        <f>+E134+D135</f>
        <v>31726.2</v>
      </c>
      <c r="G135" s="36">
        <f t="shared" si="47"/>
        <v>-31726.2</v>
      </c>
      <c r="I135" s="3"/>
    </row>
    <row r="136" spans="1:9" x14ac:dyDescent="0.55000000000000004">
      <c r="A136" s="43" t="s">
        <v>148</v>
      </c>
      <c r="B136" s="32" t="s">
        <v>274</v>
      </c>
      <c r="D136" s="20">
        <f>+Abril!F136</f>
        <v>35580</v>
      </c>
      <c r="E136" s="20">
        <v>14000</v>
      </c>
      <c r="F136" s="20">
        <f t="shared" si="46"/>
        <v>49580</v>
      </c>
      <c r="G136" s="36">
        <f t="shared" si="47"/>
        <v>-49580</v>
      </c>
      <c r="I136" s="3"/>
    </row>
    <row r="137" spans="1:9" x14ac:dyDescent="0.55000000000000004">
      <c r="A137" s="43" t="s">
        <v>278</v>
      </c>
      <c r="B137" s="44" t="s">
        <v>279</v>
      </c>
      <c r="C137" s="5"/>
      <c r="I137" s="3"/>
    </row>
    <row r="138" spans="1:9" x14ac:dyDescent="0.55000000000000004">
      <c r="A138" s="50"/>
      <c r="B138" s="51"/>
      <c r="I138" s="3"/>
    </row>
    <row r="139" spans="1:9" x14ac:dyDescent="0.55000000000000004">
      <c r="A139" s="38"/>
      <c r="B139" s="52"/>
      <c r="I139" s="3"/>
    </row>
    <row r="140" spans="1:9" x14ac:dyDescent="0.55000000000000004">
      <c r="A140" s="38"/>
      <c r="B140" s="38"/>
      <c r="I140" s="3"/>
    </row>
    <row r="141" spans="1:9" x14ac:dyDescent="0.55000000000000004">
      <c r="A141" s="38"/>
      <c r="B141" s="38"/>
      <c r="I141" s="3"/>
    </row>
    <row r="142" spans="1:9" x14ac:dyDescent="0.55000000000000004">
      <c r="A142" s="38"/>
      <c r="B142" s="38"/>
      <c r="I142" s="3"/>
    </row>
    <row r="143" spans="1:9" x14ac:dyDescent="0.55000000000000004">
      <c r="A143" s="40" t="s">
        <v>150</v>
      </c>
      <c r="B143" s="41" t="s">
        <v>151</v>
      </c>
      <c r="C143" s="28">
        <f>+C144</f>
        <v>18310294.780000001</v>
      </c>
      <c r="D143" s="28">
        <f>+D144</f>
        <v>3131129.8</v>
      </c>
      <c r="E143" s="28">
        <f t="shared" ref="E143:G143" si="49">+E144</f>
        <v>611559.79</v>
      </c>
      <c r="F143" s="28">
        <f t="shared" si="49"/>
        <v>2932818.8</v>
      </c>
      <c r="G143" s="28">
        <f t="shared" si="49"/>
        <v>15011475.98</v>
      </c>
      <c r="I143" s="3"/>
    </row>
    <row r="144" spans="1:9" x14ac:dyDescent="0.55000000000000004">
      <c r="A144" s="40" t="s">
        <v>152</v>
      </c>
      <c r="B144" s="41" t="s">
        <v>153</v>
      </c>
      <c r="C144" s="28">
        <f>SUM(C145:C160)</f>
        <v>18310294.780000001</v>
      </c>
      <c r="D144" s="28">
        <f>SUM(D152:D166)</f>
        <v>3131129.8</v>
      </c>
      <c r="E144" s="28">
        <f t="shared" ref="E144:G144" si="50">SUM(E145:E159)</f>
        <v>611559.79</v>
      </c>
      <c r="F144" s="28">
        <f t="shared" si="50"/>
        <v>2932818.8</v>
      </c>
      <c r="G144" s="28">
        <f t="shared" si="50"/>
        <v>15011475.98</v>
      </c>
      <c r="I144" s="3"/>
    </row>
    <row r="145" spans="1:9" x14ac:dyDescent="0.55000000000000004">
      <c r="A145" s="43" t="s">
        <v>154</v>
      </c>
      <c r="B145" s="44" t="s">
        <v>155</v>
      </c>
      <c r="C145" s="20">
        <v>366000</v>
      </c>
      <c r="D145" s="20">
        <f>+Abril!F145</f>
        <v>167163.32</v>
      </c>
      <c r="E145" s="7">
        <v>126228.07</v>
      </c>
      <c r="F145" s="20">
        <f t="shared" ref="F145:F160" si="51">+E145+D145</f>
        <v>293391.39</v>
      </c>
      <c r="G145" s="36">
        <f t="shared" ref="G145:G160" si="52">+C146-F145</f>
        <v>87512.390000000014</v>
      </c>
      <c r="I145" s="3"/>
    </row>
    <row r="146" spans="1:9" x14ac:dyDescent="0.55000000000000004">
      <c r="A146" s="43" t="s">
        <v>156</v>
      </c>
      <c r="B146" s="38" t="s">
        <v>157</v>
      </c>
      <c r="C146" s="20">
        <v>380903.78</v>
      </c>
      <c r="D146" s="20">
        <f>+Abril!F146</f>
        <v>93513.540000000008</v>
      </c>
      <c r="E146" s="7"/>
      <c r="F146" s="20">
        <f t="shared" si="51"/>
        <v>93513.540000000008</v>
      </c>
      <c r="G146" s="36">
        <f t="shared" si="52"/>
        <v>157262.46</v>
      </c>
      <c r="I146" s="3"/>
    </row>
    <row r="147" spans="1:9" x14ac:dyDescent="0.55000000000000004">
      <c r="A147" s="43" t="s">
        <v>158</v>
      </c>
      <c r="B147" s="38" t="s">
        <v>159</v>
      </c>
      <c r="C147" s="20">
        <v>250776</v>
      </c>
      <c r="D147" s="20">
        <f>+Abril!F147</f>
        <v>0</v>
      </c>
      <c r="E147" s="7"/>
      <c r="F147" s="20">
        <f t="shared" si="51"/>
        <v>0</v>
      </c>
      <c r="G147" s="36">
        <f t="shared" si="52"/>
        <v>26000</v>
      </c>
      <c r="H147" s="11"/>
      <c r="I147" s="3"/>
    </row>
    <row r="148" spans="1:9" x14ac:dyDescent="0.55000000000000004">
      <c r="A148" s="43" t="s">
        <v>160</v>
      </c>
      <c r="B148" s="44" t="s">
        <v>161</v>
      </c>
      <c r="C148" s="20">
        <v>26000</v>
      </c>
      <c r="D148" s="20">
        <f>+Abril!F148</f>
        <v>0</v>
      </c>
      <c r="E148" s="7"/>
      <c r="F148" s="20">
        <f t="shared" si="51"/>
        <v>0</v>
      </c>
      <c r="G148" s="36">
        <f t="shared" si="52"/>
        <v>9840000</v>
      </c>
      <c r="I148" s="3"/>
    </row>
    <row r="149" spans="1:9" x14ac:dyDescent="0.55000000000000004">
      <c r="A149" s="43" t="s">
        <v>0</v>
      </c>
      <c r="B149" s="44" t="s">
        <v>234</v>
      </c>
      <c r="C149" s="20">
        <v>9840000</v>
      </c>
      <c r="D149" s="20">
        <f>+Abril!F149</f>
        <v>0</v>
      </c>
      <c r="E149" s="7"/>
      <c r="F149" s="20">
        <f t="shared" si="51"/>
        <v>0</v>
      </c>
      <c r="G149" s="36">
        <f t="shared" si="52"/>
        <v>630000</v>
      </c>
      <c r="I149" s="3"/>
    </row>
    <row r="150" spans="1:9" x14ac:dyDescent="0.55000000000000004">
      <c r="A150" s="43" t="s">
        <v>162</v>
      </c>
      <c r="B150" s="44" t="s">
        <v>74</v>
      </c>
      <c r="C150" s="20">
        <v>630000</v>
      </c>
      <c r="D150" s="20">
        <f>+Abril!F150</f>
        <v>322630.61</v>
      </c>
      <c r="E150" s="7"/>
      <c r="F150" s="20">
        <f t="shared" si="51"/>
        <v>322630.61</v>
      </c>
      <c r="G150" s="36">
        <f t="shared" si="52"/>
        <v>1837369.3900000001</v>
      </c>
      <c r="I150" s="3"/>
    </row>
    <row r="151" spans="1:9" x14ac:dyDescent="0.55000000000000004">
      <c r="A151" s="43" t="s">
        <v>163</v>
      </c>
      <c r="B151" s="38" t="s">
        <v>164</v>
      </c>
      <c r="C151" s="20">
        <v>2160000</v>
      </c>
      <c r="D151" s="20">
        <f>+Abril!F151</f>
        <v>706776.7</v>
      </c>
      <c r="E151" s="7">
        <v>243170.72</v>
      </c>
      <c r="F151" s="20">
        <f t="shared" si="51"/>
        <v>949947.41999999993</v>
      </c>
      <c r="G151" s="36">
        <f t="shared" si="52"/>
        <v>2300852.58</v>
      </c>
      <c r="I151" s="3"/>
    </row>
    <row r="152" spans="1:9" x14ac:dyDescent="0.55000000000000004">
      <c r="A152" s="43" t="s">
        <v>165</v>
      </c>
      <c r="B152" s="38" t="s">
        <v>166</v>
      </c>
      <c r="C152" s="7">
        <v>3250800</v>
      </c>
      <c r="D152" s="20">
        <f>+Abril!F152</f>
        <v>840000</v>
      </c>
      <c r="E152" s="7">
        <v>210000</v>
      </c>
      <c r="F152" s="20">
        <f t="shared" si="51"/>
        <v>1050000</v>
      </c>
      <c r="G152" s="36">
        <f t="shared" si="52"/>
        <v>-900000</v>
      </c>
      <c r="I152" s="3"/>
    </row>
    <row r="153" spans="1:9" x14ac:dyDescent="0.55000000000000004">
      <c r="A153" s="43" t="s">
        <v>167</v>
      </c>
      <c r="B153" s="38" t="s">
        <v>168</v>
      </c>
      <c r="C153" s="7">
        <v>150000</v>
      </c>
      <c r="D153" s="20">
        <f>+Abril!F153</f>
        <v>0</v>
      </c>
      <c r="E153" s="7"/>
      <c r="F153" s="20">
        <f t="shared" si="51"/>
        <v>0</v>
      </c>
      <c r="G153" s="36">
        <f t="shared" si="52"/>
        <v>657900</v>
      </c>
      <c r="I153" s="3"/>
    </row>
    <row r="154" spans="1:9" x14ac:dyDescent="0.55000000000000004">
      <c r="A154" s="43" t="s">
        <v>169</v>
      </c>
      <c r="B154" s="44" t="s">
        <v>170</v>
      </c>
      <c r="C154" s="7">
        <v>657900</v>
      </c>
      <c r="D154" s="20">
        <f>+Abril!F154</f>
        <v>51651.839999999997</v>
      </c>
      <c r="E154" s="7"/>
      <c r="F154" s="20">
        <f t="shared" si="51"/>
        <v>51651.839999999997</v>
      </c>
      <c r="G154" s="36">
        <f t="shared" si="52"/>
        <v>363083.16000000003</v>
      </c>
      <c r="I154" s="3"/>
    </row>
    <row r="155" spans="1:9" x14ac:dyDescent="0.55000000000000004">
      <c r="A155" s="43" t="s">
        <v>1</v>
      </c>
      <c r="B155" s="32" t="s">
        <v>69</v>
      </c>
      <c r="C155" s="7">
        <v>414735</v>
      </c>
      <c r="D155" s="20">
        <f>+Abril!F155</f>
        <v>0</v>
      </c>
      <c r="E155" s="7"/>
      <c r="F155" s="20">
        <f t="shared" si="51"/>
        <v>0</v>
      </c>
      <c r="G155" s="36">
        <f t="shared" si="52"/>
        <v>121260</v>
      </c>
      <c r="I155" s="3"/>
    </row>
    <row r="156" spans="1:9" x14ac:dyDescent="0.55000000000000004">
      <c r="A156" s="43" t="s">
        <v>171</v>
      </c>
      <c r="B156" s="44" t="s">
        <v>266</v>
      </c>
      <c r="C156" s="7">
        <v>121260</v>
      </c>
      <c r="D156" s="20">
        <f>+Abril!F156</f>
        <v>31000</v>
      </c>
      <c r="E156" s="7">
        <v>18000</v>
      </c>
      <c r="F156" s="20">
        <f t="shared" si="51"/>
        <v>49000</v>
      </c>
      <c r="G156" s="36">
        <f t="shared" si="52"/>
        <v>12920</v>
      </c>
      <c r="I156" s="3"/>
    </row>
    <row r="157" spans="1:9" x14ac:dyDescent="0.55000000000000004">
      <c r="A157" s="43" t="s">
        <v>172</v>
      </c>
      <c r="B157" s="38" t="s">
        <v>174</v>
      </c>
      <c r="C157" s="7">
        <v>61920</v>
      </c>
      <c r="D157" s="20">
        <f>+Abril!F157</f>
        <v>5000</v>
      </c>
      <c r="E157" s="7"/>
      <c r="F157" s="20">
        <f t="shared" si="51"/>
        <v>5000</v>
      </c>
      <c r="G157" s="36">
        <f t="shared" si="52"/>
        <v>-5000</v>
      </c>
      <c r="I157" s="3"/>
    </row>
    <row r="158" spans="1:9" x14ac:dyDescent="0.55000000000000004">
      <c r="A158" s="43" t="s">
        <v>173</v>
      </c>
      <c r="B158" s="38" t="s">
        <v>175</v>
      </c>
      <c r="C158" s="7"/>
      <c r="D158" s="20">
        <f>+Abril!F158</f>
        <v>0</v>
      </c>
      <c r="E158" s="7">
        <v>14161</v>
      </c>
      <c r="F158" s="20">
        <f t="shared" si="51"/>
        <v>14161</v>
      </c>
      <c r="G158" s="36">
        <f t="shared" si="52"/>
        <v>-14161</v>
      </c>
      <c r="I158" s="3"/>
    </row>
    <row r="159" spans="1:9" x14ac:dyDescent="0.55000000000000004">
      <c r="A159" s="43" t="s">
        <v>257</v>
      </c>
      <c r="B159" s="7" t="s">
        <v>256</v>
      </c>
      <c r="C159" s="7"/>
      <c r="D159" s="20">
        <f>+Abril!F159</f>
        <v>103523</v>
      </c>
      <c r="E159" s="7"/>
      <c r="F159" s="20">
        <f t="shared" si="51"/>
        <v>103523</v>
      </c>
      <c r="G159" s="36">
        <f t="shared" si="52"/>
        <v>-103523</v>
      </c>
      <c r="I159" s="3"/>
    </row>
    <row r="160" spans="1:9" x14ac:dyDescent="0.55000000000000004">
      <c r="A160" s="43"/>
      <c r="B160" s="7"/>
      <c r="C160" s="7"/>
      <c r="D160" s="20">
        <f>+Abril!F160</f>
        <v>0</v>
      </c>
      <c r="E160" s="7"/>
      <c r="F160" s="20">
        <f t="shared" si="51"/>
        <v>0</v>
      </c>
      <c r="G160" s="36">
        <f t="shared" si="52"/>
        <v>0</v>
      </c>
      <c r="I160" s="3"/>
    </row>
    <row r="161" spans="1:9" x14ac:dyDescent="0.55000000000000004">
      <c r="A161" s="43"/>
      <c r="B161" s="38"/>
      <c r="I161" s="3"/>
    </row>
    <row r="162" spans="1:9" x14ac:dyDescent="0.55000000000000004">
      <c r="A162" s="43"/>
      <c r="B162" s="38"/>
      <c r="I162" s="3"/>
    </row>
    <row r="163" spans="1:9" x14ac:dyDescent="0.55000000000000004">
      <c r="A163" s="43"/>
      <c r="B163" s="38"/>
      <c r="C163" s="29"/>
      <c r="D163" s="29"/>
      <c r="E163" s="29"/>
      <c r="F163" s="29"/>
      <c r="G163" s="38"/>
      <c r="I163" s="3"/>
    </row>
    <row r="164" spans="1:9" x14ac:dyDescent="0.55000000000000004">
      <c r="A164" s="43"/>
      <c r="B164" s="38"/>
      <c r="C164" s="30"/>
      <c r="D164" s="29"/>
      <c r="E164" s="29"/>
      <c r="F164" s="29"/>
      <c r="G164" s="38"/>
      <c r="I164" s="3"/>
    </row>
    <row r="165" spans="1:9" x14ac:dyDescent="0.55000000000000004">
      <c r="A165" s="40" t="s">
        <v>176</v>
      </c>
      <c r="B165" s="41" t="s">
        <v>177</v>
      </c>
      <c r="C165" s="28">
        <f>+C166+C178</f>
        <v>29283608.960000001</v>
      </c>
      <c r="D165" s="28">
        <f t="shared" ref="D165:G165" si="53">+D166+D178</f>
        <v>2060858.96</v>
      </c>
      <c r="E165" s="28">
        <f t="shared" si="53"/>
        <v>278359.07</v>
      </c>
      <c r="F165" s="28">
        <f t="shared" si="53"/>
        <v>2339218.0299999998</v>
      </c>
      <c r="G165" s="28">
        <f t="shared" si="53"/>
        <v>18744390.93</v>
      </c>
      <c r="I165" s="3"/>
    </row>
    <row r="166" spans="1:9" x14ac:dyDescent="0.55000000000000004">
      <c r="A166" s="40" t="s">
        <v>178</v>
      </c>
      <c r="B166" s="41" t="s">
        <v>179</v>
      </c>
      <c r="C166" s="28">
        <f>SUM(C167:C175)</f>
        <v>2885000</v>
      </c>
      <c r="D166" s="28">
        <f t="shared" ref="D166:E166" si="54">SUM(D167:D175)</f>
        <v>39096</v>
      </c>
      <c r="E166" s="28">
        <f t="shared" si="54"/>
        <v>0</v>
      </c>
      <c r="F166" s="28">
        <f t="shared" ref="F166:G166" si="55">SUM(F167:F176)</f>
        <v>39096</v>
      </c>
      <c r="G166" s="28">
        <f t="shared" si="55"/>
        <v>145904</v>
      </c>
      <c r="I166" s="3"/>
    </row>
    <row r="167" spans="1:9" x14ac:dyDescent="0.55000000000000004">
      <c r="A167" s="43" t="s">
        <v>180</v>
      </c>
      <c r="B167" s="38" t="s">
        <v>181</v>
      </c>
      <c r="C167" s="7"/>
      <c r="D167" s="20">
        <f>+Abril!F167</f>
        <v>0</v>
      </c>
      <c r="F167" s="20">
        <f t="shared" ref="F167:F175" si="56">+E167+D167</f>
        <v>0</v>
      </c>
      <c r="G167" s="36">
        <f t="shared" ref="G167:G175" si="57">+C169-F167</f>
        <v>0</v>
      </c>
      <c r="I167" s="3"/>
    </row>
    <row r="168" spans="1:9" x14ac:dyDescent="0.55000000000000004">
      <c r="A168" s="43" t="s">
        <v>182</v>
      </c>
      <c r="B168" s="44" t="s">
        <v>183</v>
      </c>
      <c r="C168" s="7">
        <v>2700000</v>
      </c>
      <c r="D168" s="20">
        <f>+Abril!F168</f>
        <v>0</v>
      </c>
      <c r="F168" s="20">
        <f t="shared" si="56"/>
        <v>0</v>
      </c>
      <c r="G168" s="36">
        <f t="shared" si="57"/>
        <v>135000</v>
      </c>
      <c r="I168" s="3"/>
    </row>
    <row r="169" spans="1:9" x14ac:dyDescent="0.55000000000000004">
      <c r="A169" s="43" t="s">
        <v>184</v>
      </c>
      <c r="B169" s="44" t="s">
        <v>185</v>
      </c>
      <c r="C169" s="7"/>
      <c r="D169" s="20">
        <f>+Abril!F169</f>
        <v>0</v>
      </c>
      <c r="F169" s="20">
        <f t="shared" si="56"/>
        <v>0</v>
      </c>
      <c r="G169" s="36">
        <f t="shared" si="57"/>
        <v>50000</v>
      </c>
      <c r="I169" s="3"/>
    </row>
    <row r="170" spans="1:9" x14ac:dyDescent="0.55000000000000004">
      <c r="A170" s="43" t="s">
        <v>186</v>
      </c>
      <c r="B170" s="44" t="s">
        <v>187</v>
      </c>
      <c r="C170" s="7">
        <v>135000</v>
      </c>
      <c r="D170" s="20">
        <f>+Abril!F170</f>
        <v>4300</v>
      </c>
      <c r="F170" s="20">
        <f t="shared" si="56"/>
        <v>4300</v>
      </c>
      <c r="G170" s="36">
        <f t="shared" si="57"/>
        <v>-4300</v>
      </c>
      <c r="I170" s="3"/>
    </row>
    <row r="171" spans="1:9" x14ac:dyDescent="0.55000000000000004">
      <c r="A171" s="43" t="s">
        <v>188</v>
      </c>
      <c r="B171" s="44" t="s">
        <v>189</v>
      </c>
      <c r="C171" s="7">
        <v>50000</v>
      </c>
      <c r="D171" s="20">
        <f>+Abril!F171</f>
        <v>25799</v>
      </c>
      <c r="F171" s="20">
        <f t="shared" si="56"/>
        <v>25799</v>
      </c>
      <c r="G171" s="36">
        <f t="shared" si="57"/>
        <v>-25799</v>
      </c>
      <c r="I171" s="3"/>
    </row>
    <row r="172" spans="1:9" x14ac:dyDescent="0.55000000000000004">
      <c r="A172" s="43" t="s">
        <v>190</v>
      </c>
      <c r="B172" s="44" t="s">
        <v>191</v>
      </c>
      <c r="C172" s="7"/>
      <c r="D172" s="20">
        <f>+Abril!F172</f>
        <v>0</v>
      </c>
      <c r="F172" s="20">
        <f t="shared" si="56"/>
        <v>0</v>
      </c>
      <c r="G172" s="36">
        <f t="shared" si="57"/>
        <v>0</v>
      </c>
      <c r="I172" s="3"/>
    </row>
    <row r="173" spans="1:9" x14ac:dyDescent="0.55000000000000004">
      <c r="A173" s="43" t="s">
        <v>192</v>
      </c>
      <c r="B173" s="44" t="s">
        <v>193</v>
      </c>
      <c r="C173" s="7"/>
      <c r="D173" s="20">
        <f>+Abril!F173</f>
        <v>8997</v>
      </c>
      <c r="F173" s="20">
        <f t="shared" si="56"/>
        <v>8997</v>
      </c>
      <c r="G173" s="36">
        <f t="shared" si="57"/>
        <v>-8997</v>
      </c>
      <c r="I173" s="3"/>
    </row>
    <row r="174" spans="1:9" x14ac:dyDescent="0.55000000000000004">
      <c r="A174" s="43" t="s">
        <v>194</v>
      </c>
      <c r="B174" s="44" t="s">
        <v>195</v>
      </c>
      <c r="D174" s="20">
        <f>+Abril!F174</f>
        <v>0</v>
      </c>
      <c r="F174" s="20">
        <f t="shared" si="56"/>
        <v>0</v>
      </c>
      <c r="G174" s="36">
        <f t="shared" si="57"/>
        <v>0</v>
      </c>
      <c r="I174" s="3"/>
    </row>
    <row r="175" spans="1:9" x14ac:dyDescent="0.55000000000000004">
      <c r="A175" s="43" t="s">
        <v>196</v>
      </c>
      <c r="B175" s="44" t="s">
        <v>197</v>
      </c>
      <c r="D175" s="20">
        <f>+Abril!F175</f>
        <v>0</v>
      </c>
      <c r="F175" s="20">
        <f t="shared" si="56"/>
        <v>0</v>
      </c>
      <c r="G175" s="36">
        <f t="shared" si="57"/>
        <v>0</v>
      </c>
      <c r="I175" s="3"/>
    </row>
    <row r="176" spans="1:9" x14ac:dyDescent="0.55000000000000004">
      <c r="A176" s="43"/>
      <c r="B176" s="44"/>
      <c r="I176" s="3"/>
    </row>
    <row r="177" spans="1:9" x14ac:dyDescent="0.55000000000000004">
      <c r="A177" s="43"/>
      <c r="B177" s="44"/>
      <c r="C177" s="30"/>
      <c r="D177" s="30"/>
      <c r="E177" s="30"/>
      <c r="F177" s="30"/>
      <c r="G177" s="39"/>
      <c r="I177" s="3"/>
    </row>
    <row r="178" spans="1:9" x14ac:dyDescent="0.55000000000000004">
      <c r="A178" s="40" t="s">
        <v>198</v>
      </c>
      <c r="B178" s="53" t="s">
        <v>199</v>
      </c>
      <c r="C178" s="24">
        <f>+C179</f>
        <v>26398608.960000001</v>
      </c>
      <c r="D178" s="24">
        <f t="shared" ref="D178:G178" si="58">+D179</f>
        <v>2021762.96</v>
      </c>
      <c r="E178" s="24">
        <f t="shared" si="58"/>
        <v>278359.07</v>
      </c>
      <c r="F178" s="24">
        <f t="shared" si="58"/>
        <v>2300122.0299999998</v>
      </c>
      <c r="G178" s="24">
        <f t="shared" si="58"/>
        <v>18598486.93</v>
      </c>
      <c r="I178" s="3"/>
    </row>
    <row r="179" spans="1:9" x14ac:dyDescent="0.55000000000000004">
      <c r="A179" s="40" t="s">
        <v>200</v>
      </c>
      <c r="B179" s="53" t="s">
        <v>201</v>
      </c>
      <c r="C179" s="62">
        <f>SUM(C180:C184)</f>
        <v>26398608.960000001</v>
      </c>
      <c r="D179" s="62">
        <f t="shared" ref="D179:G179" si="59">SUM(D180:D184)</f>
        <v>2021762.96</v>
      </c>
      <c r="E179" s="62">
        <f t="shared" si="59"/>
        <v>278359.07</v>
      </c>
      <c r="F179" s="62">
        <f t="shared" si="59"/>
        <v>2300122.0299999998</v>
      </c>
      <c r="G179" s="62">
        <f t="shared" si="59"/>
        <v>18598486.93</v>
      </c>
      <c r="I179" s="3"/>
    </row>
    <row r="180" spans="1:9" x14ac:dyDescent="0.55000000000000004">
      <c r="A180" s="43" t="s">
        <v>202</v>
      </c>
      <c r="B180" s="44" t="s">
        <v>203</v>
      </c>
      <c r="C180" s="20">
        <v>800000</v>
      </c>
      <c r="D180" s="20">
        <f>+Abril!F180</f>
        <v>0</v>
      </c>
      <c r="F180" s="20">
        <f t="shared" ref="F180:F184" si="60">+E180+D180</f>
        <v>0</v>
      </c>
      <c r="G180" s="36">
        <f>+C182-F180</f>
        <v>6400000</v>
      </c>
      <c r="I180" s="3"/>
    </row>
    <row r="181" spans="1:9" x14ac:dyDescent="0.55000000000000004">
      <c r="A181" s="43" t="s">
        <v>204</v>
      </c>
      <c r="B181" s="44" t="s">
        <v>238</v>
      </c>
      <c r="C181" s="20">
        <v>4700000</v>
      </c>
      <c r="D181" s="20">
        <f>+Abril!F181</f>
        <v>0</v>
      </c>
      <c r="F181" s="20">
        <f t="shared" si="60"/>
        <v>0</v>
      </c>
      <c r="G181" s="36">
        <f>+C183-F181</f>
        <v>5900000</v>
      </c>
      <c r="I181" s="3"/>
    </row>
    <row r="182" spans="1:9" x14ac:dyDescent="0.55000000000000004">
      <c r="A182" s="43" t="s">
        <v>205</v>
      </c>
      <c r="B182" s="32" t="s">
        <v>239</v>
      </c>
      <c r="C182" s="20">
        <v>6400000</v>
      </c>
      <c r="D182" s="20">
        <f>+Abril!F182</f>
        <v>0</v>
      </c>
      <c r="F182" s="20">
        <f t="shared" si="60"/>
        <v>0</v>
      </c>
      <c r="G182" s="36">
        <f>+C184-F182</f>
        <v>8598608.9600000009</v>
      </c>
      <c r="I182" s="3"/>
    </row>
    <row r="183" spans="1:9" x14ac:dyDescent="0.55000000000000004">
      <c r="A183" s="43" t="s">
        <v>206</v>
      </c>
      <c r="B183" s="32" t="s">
        <v>240</v>
      </c>
      <c r="C183" s="20">
        <v>5900000</v>
      </c>
      <c r="D183" s="20">
        <f>+Abril!F183</f>
        <v>0</v>
      </c>
      <c r="F183" s="20">
        <f t="shared" si="60"/>
        <v>0</v>
      </c>
      <c r="G183" s="36">
        <f>+C185-F183</f>
        <v>0</v>
      </c>
      <c r="I183" s="3"/>
    </row>
    <row r="184" spans="1:9" x14ac:dyDescent="0.55000000000000004">
      <c r="A184" s="43" t="s">
        <v>207</v>
      </c>
      <c r="B184" s="44" t="s">
        <v>230</v>
      </c>
      <c r="C184" s="20">
        <v>8598608.9600000009</v>
      </c>
      <c r="D184" s="20">
        <f>+Abril!F184</f>
        <v>2021762.96</v>
      </c>
      <c r="E184" s="20">
        <v>278359.07</v>
      </c>
      <c r="F184" s="20">
        <f t="shared" si="60"/>
        <v>2300122.0299999998</v>
      </c>
      <c r="G184" s="36">
        <f>+C186-F184</f>
        <v>-2300122.0299999998</v>
      </c>
      <c r="I184" s="3"/>
    </row>
    <row r="185" spans="1:9" x14ac:dyDescent="0.55000000000000004">
      <c r="A185" s="43"/>
      <c r="B185" s="44"/>
      <c r="I185" s="3"/>
    </row>
    <row r="186" spans="1:9" x14ac:dyDescent="0.55000000000000004">
      <c r="A186" s="43"/>
      <c r="I186" s="3"/>
    </row>
    <row r="187" spans="1:9" x14ac:dyDescent="0.55000000000000004">
      <c r="A187" s="43"/>
      <c r="B187" s="38"/>
      <c r="I187" s="3"/>
    </row>
    <row r="188" spans="1:9" x14ac:dyDescent="0.55000000000000004">
      <c r="A188" s="43"/>
      <c r="B188" s="38"/>
      <c r="I188" s="3"/>
    </row>
    <row r="189" spans="1:9" x14ac:dyDescent="0.55000000000000004">
      <c r="A189" s="43"/>
      <c r="B189" s="38"/>
      <c r="I189" s="3"/>
    </row>
    <row r="190" spans="1:9" x14ac:dyDescent="0.55000000000000004">
      <c r="A190" s="43"/>
      <c r="B190" s="38"/>
      <c r="I190" s="3"/>
    </row>
    <row r="191" spans="1:9" x14ac:dyDescent="0.55000000000000004">
      <c r="A191" s="40" t="s">
        <v>208</v>
      </c>
      <c r="B191" s="41" t="s">
        <v>209</v>
      </c>
      <c r="C191" s="24">
        <f>+C192</f>
        <v>10536775.050000001</v>
      </c>
      <c r="D191" s="24">
        <f t="shared" ref="D191:G192" si="61">+D192</f>
        <v>11595138</v>
      </c>
      <c r="E191" s="24">
        <f t="shared" si="61"/>
        <v>0</v>
      </c>
      <c r="F191" s="24">
        <f t="shared" si="61"/>
        <v>11595138</v>
      </c>
      <c r="G191" s="24">
        <f t="shared" si="61"/>
        <v>-11595138</v>
      </c>
      <c r="I191" s="3"/>
    </row>
    <row r="192" spans="1:9" x14ac:dyDescent="0.55000000000000004">
      <c r="A192" s="40" t="s">
        <v>210</v>
      </c>
      <c r="B192" s="41" t="s">
        <v>211</v>
      </c>
      <c r="C192" s="24">
        <f>+C193</f>
        <v>10536775.050000001</v>
      </c>
      <c r="D192" s="24">
        <f t="shared" si="61"/>
        <v>11595138</v>
      </c>
      <c r="E192" s="24">
        <f t="shared" si="61"/>
        <v>0</v>
      </c>
      <c r="F192" s="24">
        <f t="shared" si="61"/>
        <v>11595138</v>
      </c>
      <c r="G192" s="24">
        <f t="shared" si="61"/>
        <v>-11595138</v>
      </c>
      <c r="I192" s="3"/>
    </row>
    <row r="193" spans="1:9" x14ac:dyDescent="0.55000000000000004">
      <c r="A193" s="43" t="s">
        <v>212</v>
      </c>
      <c r="B193" s="38" t="s">
        <v>213</v>
      </c>
      <c r="C193" s="20">
        <v>10536775.050000001</v>
      </c>
      <c r="D193" s="20">
        <f>+Abril!F193</f>
        <v>11595138</v>
      </c>
      <c r="F193" s="20">
        <f>+D193+E193</f>
        <v>11595138</v>
      </c>
      <c r="G193" s="36">
        <f>+C195-F193</f>
        <v>-11595138</v>
      </c>
      <c r="I193" s="3"/>
    </row>
    <row r="194" spans="1:9" x14ac:dyDescent="0.55000000000000004">
      <c r="A194" s="43" t="s">
        <v>214</v>
      </c>
      <c r="B194" s="38" t="s">
        <v>215</v>
      </c>
      <c r="D194" s="20">
        <f>+Abril!F194</f>
        <v>0</v>
      </c>
      <c r="G194" s="36">
        <f>+C196-F194</f>
        <v>0</v>
      </c>
      <c r="I194" s="3"/>
    </row>
    <row r="195" spans="1:9" x14ac:dyDescent="0.55000000000000004">
      <c r="A195" s="38"/>
      <c r="B195" s="38"/>
      <c r="G195" s="36">
        <f>+C197-F195</f>
        <v>4511987.63</v>
      </c>
      <c r="I195" s="3"/>
    </row>
    <row r="196" spans="1:9" x14ac:dyDescent="0.55000000000000004">
      <c r="A196" s="38"/>
      <c r="B196" s="38"/>
      <c r="I196" s="3"/>
    </row>
    <row r="197" spans="1:9" x14ac:dyDescent="0.55000000000000004">
      <c r="A197" s="40" t="s">
        <v>216</v>
      </c>
      <c r="B197" s="41" t="s">
        <v>217</v>
      </c>
      <c r="C197" s="24">
        <f>+C198</f>
        <v>4511987.63</v>
      </c>
      <c r="D197" s="24">
        <f t="shared" ref="D197:G197" si="62">+D198</f>
        <v>0</v>
      </c>
      <c r="E197" s="24">
        <f t="shared" si="62"/>
        <v>0</v>
      </c>
      <c r="F197" s="24">
        <f t="shared" si="62"/>
        <v>0</v>
      </c>
      <c r="G197" s="24">
        <f t="shared" si="62"/>
        <v>0</v>
      </c>
      <c r="I197" s="3"/>
    </row>
    <row r="198" spans="1:9" x14ac:dyDescent="0.55000000000000004">
      <c r="A198" s="40" t="s">
        <v>218</v>
      </c>
      <c r="B198" s="41" t="s">
        <v>219</v>
      </c>
      <c r="C198" s="24">
        <f>+C200</f>
        <v>4511987.63</v>
      </c>
      <c r="D198" s="24">
        <f t="shared" ref="D198:G198" si="63">+D200</f>
        <v>0</v>
      </c>
      <c r="E198" s="24">
        <f t="shared" si="63"/>
        <v>0</v>
      </c>
      <c r="F198" s="24">
        <f t="shared" si="63"/>
        <v>0</v>
      </c>
      <c r="G198" s="24">
        <f t="shared" si="63"/>
        <v>0</v>
      </c>
      <c r="I198" s="3"/>
    </row>
    <row r="199" spans="1:9" x14ac:dyDescent="0.55000000000000004">
      <c r="A199" s="40" t="s">
        <v>220</v>
      </c>
      <c r="B199" s="41" t="s">
        <v>219</v>
      </c>
      <c r="C199" s="24">
        <f>SUM(C200:C201)</f>
        <v>4511987.63</v>
      </c>
      <c r="D199" s="24">
        <f t="shared" ref="D199:G199" si="64">+D200</f>
        <v>0</v>
      </c>
      <c r="E199" s="24">
        <f t="shared" si="64"/>
        <v>0</v>
      </c>
      <c r="F199" s="24">
        <f t="shared" si="64"/>
        <v>0</v>
      </c>
      <c r="G199" s="24">
        <f t="shared" si="64"/>
        <v>0</v>
      </c>
      <c r="I199" s="3"/>
    </row>
    <row r="200" spans="1:9" x14ac:dyDescent="0.55000000000000004">
      <c r="A200" s="43" t="s">
        <v>221</v>
      </c>
      <c r="B200" s="44" t="s">
        <v>222</v>
      </c>
      <c r="C200" s="7">
        <v>4511987.63</v>
      </c>
      <c r="D200" s="20">
        <f>+Abril!F200</f>
        <v>0</v>
      </c>
      <c r="G200" s="36">
        <f>+C202-F200</f>
        <v>0</v>
      </c>
      <c r="I200" s="3"/>
    </row>
    <row r="201" spans="1:9" x14ac:dyDescent="0.55000000000000004">
      <c r="A201" s="43" t="s">
        <v>267</v>
      </c>
      <c r="B201" s="38" t="s">
        <v>268</v>
      </c>
      <c r="D201" s="7"/>
      <c r="I201" s="3"/>
    </row>
    <row r="202" spans="1:9" x14ac:dyDescent="0.55000000000000004">
      <c r="A202" s="38"/>
      <c r="B202" s="38"/>
      <c r="D202" s="7"/>
      <c r="I202" s="3"/>
    </row>
    <row r="203" spans="1:9" x14ac:dyDescent="0.55000000000000004">
      <c r="A203" s="38"/>
      <c r="B203" s="38"/>
      <c r="I203" s="3"/>
    </row>
    <row r="204" spans="1:9" x14ac:dyDescent="0.55000000000000004">
      <c r="A204" s="38"/>
      <c r="B204" s="38"/>
      <c r="I204" s="3"/>
    </row>
    <row r="208" spans="1:9" x14ac:dyDescent="0.55000000000000004">
      <c r="A208" s="54"/>
      <c r="B208" s="3"/>
      <c r="C208" s="32"/>
    </row>
    <row r="210" spans="4:9" x14ac:dyDescent="0.55000000000000004">
      <c r="D210" s="32"/>
      <c r="E210" s="3"/>
      <c r="F210" s="3"/>
      <c r="G210" s="3"/>
      <c r="I210" s="3"/>
    </row>
  </sheetData>
  <mergeCells count="4">
    <mergeCell ref="B2:C2"/>
    <mergeCell ref="B3:C3"/>
    <mergeCell ref="B93:C93"/>
    <mergeCell ref="B92:C9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4"/>
  <sheetViews>
    <sheetView topLeftCell="A196" workbookViewId="0">
      <selection activeCell="A205" sqref="A205:XFD246"/>
    </sheetView>
  </sheetViews>
  <sheetFormatPr baseColWidth="10" defaultColWidth="11.41796875" defaultRowHeight="15.3" x14ac:dyDescent="0.55000000000000004"/>
  <cols>
    <col min="1" max="1" width="10.15625" style="32" bestFit="1" customWidth="1"/>
    <col min="2" max="2" width="50.26171875" style="32" customWidth="1"/>
    <col min="3" max="3" width="16.83984375" style="20" bestFit="1" customWidth="1"/>
    <col min="4" max="4" width="19.68359375" style="20" customWidth="1"/>
    <col min="5" max="5" width="15.578125" style="20" bestFit="1" customWidth="1"/>
    <col min="6" max="6" width="16.83984375" style="20" bestFit="1" customWidth="1"/>
    <col min="7" max="7" width="16.83984375" style="32" bestFit="1" customWidth="1"/>
    <col min="8" max="8" width="18.15625" style="3" customWidth="1"/>
    <col min="9" max="9" width="12.68359375" style="5" bestFit="1" customWidth="1"/>
    <col min="10" max="10" width="13" style="3" bestFit="1" customWidth="1"/>
    <col min="11" max="16384" width="11.41796875" style="3"/>
  </cols>
  <sheetData>
    <row r="2" spans="1:11" x14ac:dyDescent="0.55000000000000004">
      <c r="B2" s="65" t="s">
        <v>224</v>
      </c>
      <c r="C2" s="65"/>
    </row>
    <row r="3" spans="1:11" x14ac:dyDescent="0.55000000000000004">
      <c r="B3" s="65" t="s">
        <v>92</v>
      </c>
      <c r="C3" s="65"/>
    </row>
    <row r="4" spans="1:11" x14ac:dyDescent="0.55000000000000004">
      <c r="B4" s="6"/>
      <c r="C4" s="7"/>
    </row>
    <row r="5" spans="1:11" x14ac:dyDescent="0.55000000000000004">
      <c r="B5" s="6" t="s">
        <v>251</v>
      </c>
      <c r="C5" s="7"/>
      <c r="F5" s="34" t="s">
        <v>259</v>
      </c>
    </row>
    <row r="6" spans="1:11" x14ac:dyDescent="0.55000000000000004">
      <c r="B6" s="61"/>
    </row>
    <row r="7" spans="1:11" x14ac:dyDescent="0.55000000000000004">
      <c r="B7" s="6"/>
      <c r="C7" s="20" t="s">
        <v>250</v>
      </c>
      <c r="D7" s="21" t="s">
        <v>244</v>
      </c>
      <c r="E7" s="21" t="s">
        <v>245</v>
      </c>
      <c r="F7" s="32"/>
      <c r="G7" s="20"/>
    </row>
    <row r="8" spans="1:11" x14ac:dyDescent="0.55000000000000004">
      <c r="B8" s="6"/>
      <c r="D8" s="22" t="s">
        <v>246</v>
      </c>
      <c r="E8" s="22" t="s">
        <v>247</v>
      </c>
      <c r="F8" s="33" t="s">
        <v>248</v>
      </c>
      <c r="G8" s="33" t="s">
        <v>249</v>
      </c>
    </row>
    <row r="9" spans="1:11" x14ac:dyDescent="0.55000000000000004">
      <c r="A9" s="40" t="s">
        <v>2</v>
      </c>
      <c r="B9" s="41" t="s">
        <v>3</v>
      </c>
      <c r="C9" s="24">
        <f>+C11+C51+C67</f>
        <v>196879494.89000002</v>
      </c>
      <c r="D9" s="24">
        <f t="shared" ref="D9" si="0">+D11+D51</f>
        <v>74944386.280000001</v>
      </c>
      <c r="E9" s="24">
        <f>+E11+E51</f>
        <v>13062107.48</v>
      </c>
      <c r="F9" s="24">
        <f t="shared" ref="F9:G9" si="1">+F11+F51</f>
        <v>88006493.760000005</v>
      </c>
      <c r="G9" s="24">
        <f t="shared" si="1"/>
        <v>79774392.169999987</v>
      </c>
    </row>
    <row r="10" spans="1:11" x14ac:dyDescent="0.55000000000000004">
      <c r="A10" s="39"/>
      <c r="B10" s="39"/>
      <c r="C10" s="30"/>
    </row>
    <row r="11" spans="1:11" x14ac:dyDescent="0.55000000000000004">
      <c r="A11" s="40" t="s">
        <v>4</v>
      </c>
      <c r="B11" s="41" t="s">
        <v>5</v>
      </c>
      <c r="C11" s="24">
        <f t="shared" ref="C11" si="2">+C12</f>
        <v>11456000.460000001</v>
      </c>
      <c r="D11" s="24">
        <f t="shared" ref="D11:G11" si="3">+D12</f>
        <v>2705276</v>
      </c>
      <c r="E11" s="24">
        <f t="shared" si="3"/>
        <v>507531.47</v>
      </c>
      <c r="F11" s="24">
        <f t="shared" si="3"/>
        <v>3212807.4699999997</v>
      </c>
      <c r="G11" s="24">
        <f t="shared" si="3"/>
        <v>8243192.9900000002</v>
      </c>
    </row>
    <row r="12" spans="1:11" x14ac:dyDescent="0.55000000000000004">
      <c r="A12" s="42" t="s">
        <v>6</v>
      </c>
      <c r="B12" s="35" t="s">
        <v>7</v>
      </c>
      <c r="C12" s="24">
        <f t="shared" ref="C12" si="4">+C13+C27+C33+C42+C46</f>
        <v>11456000.460000001</v>
      </c>
      <c r="D12" s="24">
        <f t="shared" ref="D12" si="5">+D13+D27+D33+D42+D46</f>
        <v>2705276</v>
      </c>
      <c r="E12" s="24">
        <f t="shared" ref="E12:G12" si="6">+E13+E27+E33+E42+E46</f>
        <v>507531.47</v>
      </c>
      <c r="F12" s="24">
        <f t="shared" si="6"/>
        <v>3212807.4699999997</v>
      </c>
      <c r="G12" s="24">
        <f t="shared" si="6"/>
        <v>8243192.9900000002</v>
      </c>
      <c r="H12" s="11"/>
    </row>
    <row r="13" spans="1:11" x14ac:dyDescent="0.55000000000000004">
      <c r="A13" s="42" t="s">
        <v>8</v>
      </c>
      <c r="B13" s="35" t="s">
        <v>9</v>
      </c>
      <c r="C13" s="24">
        <f t="shared" ref="C13" si="7">SUM(C14:C25)</f>
        <v>2211593.9699999997</v>
      </c>
      <c r="D13" s="24">
        <f t="shared" ref="D13" si="8">SUM(D14:D25)</f>
        <v>1168701.3199999998</v>
      </c>
      <c r="E13" s="24">
        <f t="shared" ref="E13:G13" si="9">SUM(E14:E25)</f>
        <v>182066.87</v>
      </c>
      <c r="F13" s="24">
        <f t="shared" si="9"/>
        <v>1350768.19</v>
      </c>
      <c r="G13" s="24">
        <f t="shared" si="9"/>
        <v>860825.77999999991</v>
      </c>
    </row>
    <row r="14" spans="1:11" x14ac:dyDescent="0.55000000000000004">
      <c r="A14" s="43" t="s">
        <v>10</v>
      </c>
      <c r="B14" s="38" t="s">
        <v>11</v>
      </c>
      <c r="C14" s="55">
        <v>1720120.43</v>
      </c>
      <c r="D14" s="20">
        <f>+Mayo!F14</f>
        <v>568963.31999999995</v>
      </c>
      <c r="E14" s="20">
        <v>85813.96</v>
      </c>
      <c r="F14" s="20">
        <f>+E14+D14</f>
        <v>654777.27999999991</v>
      </c>
      <c r="G14" s="36">
        <f>+C14-F14</f>
        <v>1065343.1499999999</v>
      </c>
      <c r="H14"/>
      <c r="I14" s="2"/>
      <c r="J14" s="58"/>
      <c r="K14" s="57"/>
    </row>
    <row r="15" spans="1:11" x14ac:dyDescent="0.55000000000000004">
      <c r="A15" s="43" t="s">
        <v>12</v>
      </c>
      <c r="B15" s="38" t="s">
        <v>13</v>
      </c>
      <c r="C15" s="20">
        <v>4167.43</v>
      </c>
      <c r="D15" s="20">
        <f>+Mayo!F15</f>
        <v>0</v>
      </c>
      <c r="F15" s="20">
        <f t="shared" ref="F15:F25" si="10">+E15+D15</f>
        <v>0</v>
      </c>
      <c r="G15" s="36">
        <f t="shared" ref="G15:G25" si="11">+C15-F15</f>
        <v>4167.43</v>
      </c>
      <c r="H15"/>
      <c r="I15" s="2"/>
      <c r="J15" s="58"/>
      <c r="K15" s="57"/>
    </row>
    <row r="16" spans="1:11" x14ac:dyDescent="0.55000000000000004">
      <c r="A16" s="43" t="s">
        <v>14</v>
      </c>
      <c r="B16" s="38" t="s">
        <v>15</v>
      </c>
      <c r="D16" s="20">
        <f>+Mayo!F16</f>
        <v>0</v>
      </c>
      <c r="F16" s="20">
        <f t="shared" si="10"/>
        <v>0</v>
      </c>
      <c r="G16" s="36">
        <f t="shared" si="11"/>
        <v>0</v>
      </c>
      <c r="H16"/>
      <c r="I16" s="2"/>
      <c r="J16" s="58"/>
      <c r="K16" s="57"/>
    </row>
    <row r="17" spans="1:11" x14ac:dyDescent="0.55000000000000004">
      <c r="A17" s="43" t="s">
        <v>16</v>
      </c>
      <c r="B17" s="38" t="s">
        <v>17</v>
      </c>
      <c r="D17" s="20">
        <f>+Mayo!F17</f>
        <v>0</v>
      </c>
      <c r="F17" s="20">
        <f t="shared" si="10"/>
        <v>0</v>
      </c>
      <c r="G17" s="36">
        <f t="shared" si="11"/>
        <v>0</v>
      </c>
      <c r="H17"/>
      <c r="I17" s="2"/>
      <c r="J17" s="58"/>
      <c r="K17" s="57"/>
    </row>
    <row r="18" spans="1:11" x14ac:dyDescent="0.55000000000000004">
      <c r="A18" s="43" t="s">
        <v>18</v>
      </c>
      <c r="B18" s="38" t="s">
        <v>19</v>
      </c>
      <c r="C18" s="20">
        <v>125896.46</v>
      </c>
      <c r="D18" s="20">
        <f>+Mayo!F18</f>
        <v>69645</v>
      </c>
      <c r="E18" s="20">
        <v>13150</v>
      </c>
      <c r="F18" s="20">
        <f t="shared" si="10"/>
        <v>82795</v>
      </c>
      <c r="G18" s="36">
        <f t="shared" si="11"/>
        <v>43101.460000000006</v>
      </c>
      <c r="H18" s="2"/>
      <c r="I18" s="2"/>
      <c r="J18" s="58"/>
      <c r="K18" s="57"/>
    </row>
    <row r="19" spans="1:11" x14ac:dyDescent="0.55000000000000004">
      <c r="A19" s="43" t="s">
        <v>20</v>
      </c>
      <c r="B19" s="38" t="s">
        <v>21</v>
      </c>
      <c r="C19" s="20">
        <v>29071.71</v>
      </c>
      <c r="D19" s="20">
        <f>+Mayo!F19</f>
        <v>10470</v>
      </c>
      <c r="E19" s="20">
        <v>13502.91</v>
      </c>
      <c r="F19" s="20">
        <f t="shared" si="10"/>
        <v>23972.91</v>
      </c>
      <c r="G19" s="36">
        <f t="shared" si="11"/>
        <v>5098.7999999999993</v>
      </c>
      <c r="H19"/>
      <c r="I19" s="2"/>
      <c r="J19" s="58"/>
      <c r="K19" s="57"/>
    </row>
    <row r="20" spans="1:11" x14ac:dyDescent="0.55000000000000004">
      <c r="A20" s="43" t="s">
        <v>22</v>
      </c>
      <c r="B20" s="38" t="s">
        <v>23</v>
      </c>
      <c r="D20" s="20">
        <f>+Mayo!F20</f>
        <v>0</v>
      </c>
      <c r="F20" s="20">
        <f t="shared" si="10"/>
        <v>0</v>
      </c>
      <c r="G20" s="36">
        <f t="shared" si="11"/>
        <v>0</v>
      </c>
      <c r="H20"/>
      <c r="I20" s="2"/>
      <c r="J20" s="58"/>
      <c r="K20" s="57"/>
    </row>
    <row r="21" spans="1:11" x14ac:dyDescent="0.55000000000000004">
      <c r="A21" s="43" t="s">
        <v>24</v>
      </c>
      <c r="B21" s="38" t="s">
        <v>25</v>
      </c>
      <c r="D21" s="20">
        <f>+Mayo!F21</f>
        <v>0</v>
      </c>
      <c r="F21" s="20">
        <f t="shared" si="10"/>
        <v>0</v>
      </c>
      <c r="G21" s="36">
        <f t="shared" si="11"/>
        <v>0</v>
      </c>
      <c r="H21"/>
      <c r="I21" s="2"/>
      <c r="J21" s="57"/>
      <c r="K21" s="57"/>
    </row>
    <row r="22" spans="1:11" x14ac:dyDescent="0.55000000000000004">
      <c r="A22" s="43" t="s">
        <v>26</v>
      </c>
      <c r="B22" s="38" t="s">
        <v>27</v>
      </c>
      <c r="C22" s="20">
        <v>87025.71</v>
      </c>
      <c r="D22" s="20">
        <f>+Mayo!F22</f>
        <v>40261</v>
      </c>
      <c r="E22" s="20">
        <v>1600</v>
      </c>
      <c r="F22" s="20">
        <f t="shared" si="10"/>
        <v>41861</v>
      </c>
      <c r="G22" s="36">
        <f t="shared" si="11"/>
        <v>45164.710000000006</v>
      </c>
      <c r="H22" s="56"/>
      <c r="I22" s="2"/>
      <c r="J22" s="57"/>
      <c r="K22" s="57"/>
    </row>
    <row r="23" spans="1:11" x14ac:dyDescent="0.55000000000000004">
      <c r="A23" s="43" t="s">
        <v>28</v>
      </c>
      <c r="B23" s="38" t="s">
        <v>29</v>
      </c>
      <c r="D23" s="20">
        <f>+Mayo!F23</f>
        <v>0</v>
      </c>
      <c r="F23" s="20">
        <f t="shared" si="10"/>
        <v>0</v>
      </c>
      <c r="G23" s="36">
        <f t="shared" si="11"/>
        <v>0</v>
      </c>
      <c r="H23" s="56"/>
      <c r="I23" s="2"/>
      <c r="J23" s="57"/>
      <c r="K23" s="57"/>
    </row>
    <row r="24" spans="1:11" x14ac:dyDescent="0.55000000000000004">
      <c r="A24" s="43" t="s">
        <v>227</v>
      </c>
      <c r="B24" s="32" t="s">
        <v>232</v>
      </c>
      <c r="C24" s="20">
        <v>29060.57</v>
      </c>
      <c r="D24" s="20">
        <f>+Mayo!F24</f>
        <v>0</v>
      </c>
      <c r="F24" s="20">
        <f t="shared" si="10"/>
        <v>0</v>
      </c>
      <c r="G24" s="36">
        <f t="shared" si="11"/>
        <v>29060.57</v>
      </c>
      <c r="J24" s="5"/>
    </row>
    <row r="25" spans="1:11" x14ac:dyDescent="0.55000000000000004">
      <c r="A25" s="43" t="s">
        <v>243</v>
      </c>
      <c r="B25" s="38" t="s">
        <v>223</v>
      </c>
      <c r="C25" s="20">
        <v>216251.66</v>
      </c>
      <c r="D25" s="20">
        <f>+Mayo!F25</f>
        <v>479362</v>
      </c>
      <c r="E25" s="20">
        <v>68000</v>
      </c>
      <c r="F25" s="20">
        <f t="shared" si="10"/>
        <v>547362</v>
      </c>
      <c r="G25" s="36">
        <f t="shared" si="11"/>
        <v>-331110.33999999997</v>
      </c>
      <c r="J25" s="5"/>
    </row>
    <row r="26" spans="1:11" x14ac:dyDescent="0.55000000000000004">
      <c r="A26" s="38"/>
      <c r="B26" s="38"/>
      <c r="G26" s="37"/>
      <c r="J26" s="5"/>
    </row>
    <row r="27" spans="1:11" x14ac:dyDescent="0.55000000000000004">
      <c r="A27" s="42" t="s">
        <v>30</v>
      </c>
      <c r="B27" s="35" t="s">
        <v>31</v>
      </c>
      <c r="C27" s="23">
        <f>SUM(C28:C30)</f>
        <v>3217332.59</v>
      </c>
      <c r="D27" s="23">
        <f t="shared" ref="D27:G27" si="12">SUM(D28:D30)</f>
        <v>1429074.68</v>
      </c>
      <c r="E27" s="23">
        <f t="shared" si="12"/>
        <v>325464.59999999998</v>
      </c>
      <c r="F27" s="23">
        <f t="shared" si="12"/>
        <v>1754539.2799999998</v>
      </c>
      <c r="G27" s="23">
        <f t="shared" si="12"/>
        <v>1462793.31</v>
      </c>
      <c r="J27" s="5"/>
    </row>
    <row r="28" spans="1:11" x14ac:dyDescent="0.55000000000000004">
      <c r="A28" s="43" t="s">
        <v>32</v>
      </c>
      <c r="B28" s="38" t="s">
        <v>33</v>
      </c>
      <c r="C28" s="20">
        <v>3217332.59</v>
      </c>
      <c r="D28" s="20">
        <f>+Mayo!F28</f>
        <v>1429074.68</v>
      </c>
      <c r="E28" s="55">
        <v>325464.59999999998</v>
      </c>
      <c r="F28" s="20">
        <f t="shared" ref="F28:F30" si="13">+E28+D28</f>
        <v>1754539.2799999998</v>
      </c>
      <c r="G28" s="36">
        <f t="shared" ref="G28:G30" si="14">+C28-F28</f>
        <v>1462793.31</v>
      </c>
    </row>
    <row r="29" spans="1:11" x14ac:dyDescent="0.55000000000000004">
      <c r="A29" s="43" t="s">
        <v>34</v>
      </c>
      <c r="D29" s="20">
        <f>+Mayo!F29</f>
        <v>0</v>
      </c>
      <c r="F29" s="20">
        <f t="shared" si="13"/>
        <v>0</v>
      </c>
      <c r="G29" s="36">
        <f t="shared" si="14"/>
        <v>0</v>
      </c>
    </row>
    <row r="30" spans="1:11" x14ac:dyDescent="0.55000000000000004">
      <c r="A30" s="43" t="s">
        <v>35</v>
      </c>
      <c r="D30" s="20">
        <f>+Mayo!F30</f>
        <v>0</v>
      </c>
      <c r="F30" s="20">
        <f t="shared" si="13"/>
        <v>0</v>
      </c>
      <c r="G30" s="36">
        <f t="shared" si="14"/>
        <v>0</v>
      </c>
    </row>
    <row r="31" spans="1:11" x14ac:dyDescent="0.55000000000000004">
      <c r="A31" s="43"/>
      <c r="B31" s="38"/>
      <c r="G31" s="37"/>
    </row>
    <row r="32" spans="1:11" x14ac:dyDescent="0.55000000000000004">
      <c r="A32" s="43"/>
      <c r="B32" s="38"/>
      <c r="G32" s="37"/>
    </row>
    <row r="33" spans="1:9" x14ac:dyDescent="0.55000000000000004">
      <c r="A33" s="42" t="s">
        <v>36</v>
      </c>
      <c r="B33" s="35" t="s">
        <v>37</v>
      </c>
      <c r="C33" s="23">
        <f>SUM(C34:C39)</f>
        <v>126828</v>
      </c>
      <c r="D33" s="23">
        <f t="shared" ref="D33:G33" si="15">SUM(D34:D39)</f>
        <v>107500</v>
      </c>
      <c r="E33" s="23">
        <f t="shared" si="15"/>
        <v>0</v>
      </c>
      <c r="F33" s="23">
        <f t="shared" si="15"/>
        <v>107500</v>
      </c>
      <c r="G33" s="23">
        <f t="shared" si="15"/>
        <v>19328</v>
      </c>
    </row>
    <row r="34" spans="1:9" x14ac:dyDescent="0.55000000000000004">
      <c r="A34" s="43" t="s">
        <v>38</v>
      </c>
      <c r="B34" s="38" t="s">
        <v>39</v>
      </c>
      <c r="D34" s="20">
        <f>+Mayo!F34</f>
        <v>0</v>
      </c>
      <c r="F34" s="20">
        <f t="shared" ref="F34:F39" si="16">+E34+D34</f>
        <v>0</v>
      </c>
      <c r="G34" s="36">
        <f t="shared" ref="G34:G39" si="17">+C34-F34</f>
        <v>0</v>
      </c>
    </row>
    <row r="35" spans="1:9" x14ac:dyDescent="0.55000000000000004">
      <c r="A35" s="43" t="s">
        <v>40</v>
      </c>
      <c r="B35" s="32" t="s">
        <v>41</v>
      </c>
      <c r="D35" s="20">
        <f>+Mayo!F35</f>
        <v>0</v>
      </c>
      <c r="F35" s="20">
        <f t="shared" si="16"/>
        <v>0</v>
      </c>
      <c r="G35" s="36">
        <f t="shared" si="17"/>
        <v>0</v>
      </c>
    </row>
    <row r="36" spans="1:9" x14ac:dyDescent="0.55000000000000004">
      <c r="A36" s="43" t="s">
        <v>42</v>
      </c>
      <c r="B36" s="32" t="s">
        <v>43</v>
      </c>
      <c r="D36" s="20">
        <f>+Mayo!F36</f>
        <v>0</v>
      </c>
      <c r="F36" s="20">
        <f t="shared" si="16"/>
        <v>0</v>
      </c>
      <c r="G36" s="36">
        <f t="shared" si="17"/>
        <v>0</v>
      </c>
    </row>
    <row r="37" spans="1:9" x14ac:dyDescent="0.55000000000000004">
      <c r="A37" s="43" t="s">
        <v>44</v>
      </c>
      <c r="B37" s="32" t="s">
        <v>45</v>
      </c>
      <c r="D37" s="20">
        <f>+Mayo!F37</f>
        <v>0</v>
      </c>
      <c r="F37" s="20">
        <f t="shared" si="16"/>
        <v>0</v>
      </c>
      <c r="G37" s="36">
        <f t="shared" si="17"/>
        <v>0</v>
      </c>
    </row>
    <row r="38" spans="1:9" x14ac:dyDescent="0.55000000000000004">
      <c r="A38" s="43" t="s">
        <v>46</v>
      </c>
      <c r="B38" s="32" t="s">
        <v>47</v>
      </c>
      <c r="D38" s="20">
        <f>+Mayo!F38</f>
        <v>0</v>
      </c>
      <c r="F38" s="20">
        <f t="shared" si="16"/>
        <v>0</v>
      </c>
      <c r="G38" s="36">
        <f t="shared" si="17"/>
        <v>0</v>
      </c>
    </row>
    <row r="39" spans="1:9" x14ac:dyDescent="0.55000000000000004">
      <c r="A39" s="43" t="s">
        <v>225</v>
      </c>
      <c r="B39" s="38" t="s">
        <v>226</v>
      </c>
      <c r="C39" s="20">
        <v>126828</v>
      </c>
      <c r="D39" s="20">
        <f>+Mayo!F39</f>
        <v>107500</v>
      </c>
      <c r="F39" s="20">
        <f t="shared" si="16"/>
        <v>107500</v>
      </c>
      <c r="G39" s="36">
        <f t="shared" si="17"/>
        <v>19328</v>
      </c>
    </row>
    <row r="40" spans="1:9" x14ac:dyDescent="0.55000000000000004">
      <c r="A40" s="43"/>
      <c r="B40" s="38"/>
    </row>
    <row r="41" spans="1:9" x14ac:dyDescent="0.55000000000000004">
      <c r="A41" s="43"/>
      <c r="B41" s="38"/>
    </row>
    <row r="42" spans="1:9" x14ac:dyDescent="0.55000000000000004">
      <c r="A42" s="42" t="s">
        <v>48</v>
      </c>
      <c r="B42" s="35" t="s">
        <v>49</v>
      </c>
      <c r="C42" s="25">
        <f>SUM(C43:C44)</f>
        <v>5414385.1500000004</v>
      </c>
      <c r="D42" s="25">
        <f t="shared" ref="D42:G42" si="18">+D43</f>
        <v>0</v>
      </c>
      <c r="E42" s="25">
        <f t="shared" si="18"/>
        <v>0</v>
      </c>
      <c r="F42" s="25">
        <f t="shared" si="18"/>
        <v>0</v>
      </c>
      <c r="G42" s="25">
        <f t="shared" si="18"/>
        <v>5414385.1500000004</v>
      </c>
    </row>
    <row r="43" spans="1:9" x14ac:dyDescent="0.55000000000000004">
      <c r="A43" s="43" t="s">
        <v>50</v>
      </c>
      <c r="B43" s="44" t="s">
        <v>51</v>
      </c>
      <c r="C43" s="20">
        <v>5414385.1500000004</v>
      </c>
      <c r="D43" s="20">
        <f>+Mayo!F43</f>
        <v>0</v>
      </c>
      <c r="F43" s="20">
        <f t="shared" ref="F43" si="19">+E43+D43</f>
        <v>0</v>
      </c>
      <c r="G43" s="36">
        <f t="shared" ref="G43" si="20">+C43-F43</f>
        <v>5414385.1500000004</v>
      </c>
    </row>
    <row r="44" spans="1:9" x14ac:dyDescent="0.55000000000000004">
      <c r="A44" s="43" t="s">
        <v>262</v>
      </c>
      <c r="B44" s="44" t="s">
        <v>269</v>
      </c>
      <c r="G44" s="36"/>
    </row>
    <row r="45" spans="1:9" x14ac:dyDescent="0.55000000000000004">
      <c r="A45" s="43"/>
      <c r="B45" s="38"/>
    </row>
    <row r="46" spans="1:9" s="14" customFormat="1" x14ac:dyDescent="0.55000000000000004">
      <c r="A46" s="42" t="s">
        <v>52</v>
      </c>
      <c r="B46" s="45" t="s">
        <v>53</v>
      </c>
      <c r="C46" s="26">
        <f>+C47</f>
        <v>485860.75</v>
      </c>
      <c r="D46" s="26">
        <f t="shared" ref="D46:G46" si="21">+D47</f>
        <v>0</v>
      </c>
      <c r="E46" s="26">
        <f t="shared" si="21"/>
        <v>0</v>
      </c>
      <c r="F46" s="26">
        <f t="shared" si="21"/>
        <v>0</v>
      </c>
      <c r="G46" s="26">
        <f t="shared" si="21"/>
        <v>485860.75</v>
      </c>
      <c r="I46" s="15"/>
    </row>
    <row r="47" spans="1:9" x14ac:dyDescent="0.55000000000000004">
      <c r="A47" s="46" t="s">
        <v>54</v>
      </c>
      <c r="B47" s="38" t="s">
        <v>55</v>
      </c>
      <c r="C47" s="20">
        <v>485860.75</v>
      </c>
      <c r="D47" s="20">
        <f>+Mayo!F47</f>
        <v>0</v>
      </c>
      <c r="F47" s="20">
        <f t="shared" ref="F47" si="22">+E47+D47</f>
        <v>0</v>
      </c>
      <c r="G47" s="36">
        <f t="shared" ref="G47" si="23">+C47-F47</f>
        <v>485860.75</v>
      </c>
    </row>
    <row r="48" spans="1:9" x14ac:dyDescent="0.55000000000000004">
      <c r="A48" s="43"/>
      <c r="B48" s="38"/>
    </row>
    <row r="49" spans="1:9" x14ac:dyDescent="0.55000000000000004">
      <c r="A49" s="43"/>
      <c r="B49" s="38"/>
    </row>
    <row r="50" spans="1:9" x14ac:dyDescent="0.55000000000000004">
      <c r="A50" s="43"/>
      <c r="B50" s="38"/>
      <c r="I50" s="3"/>
    </row>
    <row r="51" spans="1:9" x14ac:dyDescent="0.55000000000000004">
      <c r="A51" s="42" t="s">
        <v>56</v>
      </c>
      <c r="B51" s="35" t="s">
        <v>57</v>
      </c>
      <c r="C51" s="23">
        <f>+C52</f>
        <v>156324885.47</v>
      </c>
      <c r="D51" s="23">
        <f t="shared" ref="D51:G51" si="24">+D52</f>
        <v>72239110.280000001</v>
      </c>
      <c r="E51" s="23">
        <f t="shared" si="24"/>
        <v>12554576.01</v>
      </c>
      <c r="F51" s="23">
        <f t="shared" si="24"/>
        <v>84793686.290000007</v>
      </c>
      <c r="G51" s="23">
        <f t="shared" si="24"/>
        <v>71531199.179999992</v>
      </c>
      <c r="H51" s="11"/>
      <c r="I51" s="3"/>
    </row>
    <row r="52" spans="1:9" x14ac:dyDescent="0.55000000000000004">
      <c r="A52" s="47" t="s">
        <v>58</v>
      </c>
      <c r="B52" s="39" t="s">
        <v>59</v>
      </c>
      <c r="C52" s="23">
        <f>SUM(C53:C64)</f>
        <v>156324885.47</v>
      </c>
      <c r="D52" s="23">
        <f>SUM(D53:D64)</f>
        <v>72239110.280000001</v>
      </c>
      <c r="E52" s="23">
        <f t="shared" ref="E52:G52" si="25">SUM(E53:E64)</f>
        <v>12554576.01</v>
      </c>
      <c r="F52" s="23">
        <f t="shared" si="25"/>
        <v>84793686.290000007</v>
      </c>
      <c r="G52" s="23">
        <f t="shared" si="25"/>
        <v>71531199.179999992</v>
      </c>
      <c r="I52" s="3"/>
    </row>
    <row r="53" spans="1:9" x14ac:dyDescent="0.55000000000000004">
      <c r="A53" s="43" t="s">
        <v>60</v>
      </c>
      <c r="B53" s="38" t="s">
        <v>61</v>
      </c>
      <c r="C53" s="20">
        <v>152472389.00999999</v>
      </c>
      <c r="D53" s="20">
        <f>+Mayo!F53</f>
        <v>66161414.200000003</v>
      </c>
      <c r="E53" s="20">
        <v>12317124</v>
      </c>
      <c r="F53" s="20">
        <f t="shared" ref="F53:F63" si="26">+E53+D53</f>
        <v>78478538.200000003</v>
      </c>
      <c r="G53" s="36">
        <f t="shared" ref="G53:G63" si="27">+C53-F53</f>
        <v>73993850.809999987</v>
      </c>
      <c r="I53" s="3"/>
    </row>
    <row r="54" spans="1:9" x14ac:dyDescent="0.55000000000000004">
      <c r="A54" s="43" t="s">
        <v>62</v>
      </c>
      <c r="B54" s="38" t="s">
        <v>63</v>
      </c>
      <c r="D54" s="20">
        <f>+Mayo!F54</f>
        <v>0</v>
      </c>
      <c r="F54" s="20">
        <f t="shared" si="26"/>
        <v>0</v>
      </c>
      <c r="G54" s="36">
        <f t="shared" si="27"/>
        <v>0</v>
      </c>
      <c r="I54" s="3"/>
    </row>
    <row r="55" spans="1:9" x14ac:dyDescent="0.55000000000000004">
      <c r="A55" s="43" t="s">
        <v>64</v>
      </c>
      <c r="B55" s="38" t="s">
        <v>65</v>
      </c>
      <c r="D55" s="20">
        <f>+Mayo!F55</f>
        <v>0</v>
      </c>
      <c r="F55" s="20">
        <f t="shared" si="26"/>
        <v>0</v>
      </c>
      <c r="G55" s="36">
        <f t="shared" si="27"/>
        <v>0</v>
      </c>
      <c r="I55" s="3"/>
    </row>
    <row r="56" spans="1:9" x14ac:dyDescent="0.55000000000000004">
      <c r="A56" s="43" t="s">
        <v>66</v>
      </c>
      <c r="B56" s="38" t="s">
        <v>67</v>
      </c>
      <c r="C56" s="20">
        <v>872040</v>
      </c>
      <c r="D56" s="20">
        <f>+Mayo!F56</f>
        <v>896755</v>
      </c>
      <c r="F56" s="20">
        <f t="shared" si="26"/>
        <v>896755</v>
      </c>
      <c r="G56" s="36">
        <f t="shared" si="27"/>
        <v>-24715</v>
      </c>
      <c r="I56" s="3"/>
    </row>
    <row r="57" spans="1:9" x14ac:dyDescent="0.55000000000000004">
      <c r="A57" s="43" t="s">
        <v>68</v>
      </c>
      <c r="B57" s="38" t="s">
        <v>69</v>
      </c>
      <c r="C57" s="20">
        <v>414735</v>
      </c>
      <c r="D57" s="20">
        <f>+Mayo!F57</f>
        <v>0</v>
      </c>
      <c r="F57" s="20">
        <f t="shared" si="26"/>
        <v>0</v>
      </c>
      <c r="G57" s="36">
        <f t="shared" si="27"/>
        <v>414735</v>
      </c>
      <c r="I57" s="3"/>
    </row>
    <row r="58" spans="1:9" x14ac:dyDescent="0.55000000000000004">
      <c r="A58" s="43" t="s">
        <v>70</v>
      </c>
      <c r="B58" s="38" t="s">
        <v>71</v>
      </c>
      <c r="C58" s="20">
        <v>757099.43</v>
      </c>
      <c r="D58" s="20">
        <f>+Mayo!F58</f>
        <v>390946.66</v>
      </c>
      <c r="E58" s="20">
        <v>46469.77</v>
      </c>
      <c r="F58" s="20">
        <f t="shared" si="26"/>
        <v>437416.43</v>
      </c>
      <c r="G58" s="36">
        <f t="shared" si="27"/>
        <v>319683.00000000006</v>
      </c>
      <c r="I58" s="3"/>
    </row>
    <row r="59" spans="1:9" x14ac:dyDescent="0.55000000000000004">
      <c r="A59" s="43" t="s">
        <v>72</v>
      </c>
      <c r="B59" s="38" t="s">
        <v>231</v>
      </c>
      <c r="C59" s="20">
        <v>1152622.03</v>
      </c>
      <c r="D59" s="20">
        <f>+Mayo!F59</f>
        <v>3910127.42</v>
      </c>
      <c r="E59" s="20">
        <v>131982.24</v>
      </c>
      <c r="F59" s="20">
        <f t="shared" si="26"/>
        <v>4042109.66</v>
      </c>
      <c r="G59" s="36">
        <f t="shared" si="27"/>
        <v>-2889487.63</v>
      </c>
      <c r="I59" s="3"/>
    </row>
    <row r="60" spans="1:9" x14ac:dyDescent="0.55000000000000004">
      <c r="A60" s="43" t="s">
        <v>73</v>
      </c>
      <c r="B60" s="38" t="s">
        <v>74</v>
      </c>
      <c r="C60" s="20">
        <v>630000</v>
      </c>
      <c r="D60" s="20">
        <f>+Mayo!F60</f>
        <v>699867</v>
      </c>
      <c r="F60" s="20">
        <f t="shared" si="26"/>
        <v>699867</v>
      </c>
      <c r="G60" s="36">
        <f t="shared" si="27"/>
        <v>-69867</v>
      </c>
      <c r="I60" s="3"/>
    </row>
    <row r="61" spans="1:9" x14ac:dyDescent="0.55000000000000004">
      <c r="A61" s="43" t="s">
        <v>75</v>
      </c>
      <c r="B61" s="38" t="s">
        <v>233</v>
      </c>
      <c r="C61" s="20">
        <v>26000</v>
      </c>
      <c r="D61" s="20">
        <f>+Mayo!F61</f>
        <v>0</v>
      </c>
      <c r="F61" s="20">
        <f t="shared" si="26"/>
        <v>0</v>
      </c>
      <c r="G61" s="36">
        <f t="shared" si="27"/>
        <v>26000</v>
      </c>
      <c r="I61" s="3"/>
    </row>
    <row r="62" spans="1:9" x14ac:dyDescent="0.55000000000000004">
      <c r="A62" s="43" t="s">
        <v>241</v>
      </c>
      <c r="B62" s="32" t="s">
        <v>242</v>
      </c>
      <c r="D62" s="20">
        <f>+Mayo!F62</f>
        <v>0</v>
      </c>
      <c r="F62" s="20">
        <f t="shared" si="26"/>
        <v>0</v>
      </c>
      <c r="G62" s="36">
        <f t="shared" si="27"/>
        <v>0</v>
      </c>
      <c r="I62" s="3"/>
    </row>
    <row r="63" spans="1:9" x14ac:dyDescent="0.55000000000000004">
      <c r="A63" s="43" t="s">
        <v>254</v>
      </c>
      <c r="B63" s="38" t="s">
        <v>255</v>
      </c>
      <c r="D63" s="20">
        <f>+Mayo!F63</f>
        <v>0</v>
      </c>
      <c r="E63" s="20">
        <v>29000</v>
      </c>
      <c r="F63" s="20">
        <f t="shared" si="26"/>
        <v>29000</v>
      </c>
      <c r="G63" s="36">
        <f t="shared" si="27"/>
        <v>-29000</v>
      </c>
      <c r="I63" s="3"/>
    </row>
    <row r="64" spans="1:9" x14ac:dyDescent="0.55000000000000004">
      <c r="A64" s="43" t="s">
        <v>260</v>
      </c>
      <c r="B64" s="32" t="s">
        <v>261</v>
      </c>
      <c r="D64" s="20">
        <f>+Mayo!F64</f>
        <v>180000</v>
      </c>
      <c r="E64" s="20">
        <v>30000</v>
      </c>
      <c r="F64" s="20">
        <f t="shared" ref="F64" si="28">+E64+D64</f>
        <v>210000</v>
      </c>
      <c r="G64" s="36">
        <f t="shared" ref="G64" si="29">+C64-F64</f>
        <v>-210000</v>
      </c>
      <c r="I64" s="3"/>
    </row>
    <row r="65" spans="1:9" x14ac:dyDescent="0.55000000000000004">
      <c r="A65" s="43"/>
      <c r="I65" s="3"/>
    </row>
    <row r="66" spans="1:9" x14ac:dyDescent="0.55000000000000004">
      <c r="A66" s="43"/>
      <c r="B66" s="48"/>
      <c r="I66" s="3"/>
    </row>
    <row r="67" spans="1:9" x14ac:dyDescent="0.55000000000000004">
      <c r="A67" s="40" t="s">
        <v>76</v>
      </c>
      <c r="B67" s="41" t="s">
        <v>77</v>
      </c>
      <c r="C67" s="28">
        <f>+C68+C75</f>
        <v>29098608.960000001</v>
      </c>
      <c r="D67" s="28">
        <f t="shared" ref="D67:G67" si="30">+D68+D75</f>
        <v>0</v>
      </c>
      <c r="E67" s="28">
        <f t="shared" si="30"/>
        <v>39000</v>
      </c>
      <c r="F67" s="28">
        <f t="shared" si="30"/>
        <v>39000</v>
      </c>
      <c r="G67" s="28">
        <f t="shared" si="30"/>
        <v>29059608.960000001</v>
      </c>
      <c r="I67" s="3"/>
    </row>
    <row r="68" spans="1:9" x14ac:dyDescent="0.55000000000000004">
      <c r="A68" s="42" t="s">
        <v>78</v>
      </c>
      <c r="B68" s="35" t="s">
        <v>79</v>
      </c>
      <c r="C68" s="25">
        <f>+C69</f>
        <v>0</v>
      </c>
      <c r="D68" s="25">
        <f t="shared" ref="D68:G68" si="31">+D69</f>
        <v>0</v>
      </c>
      <c r="E68" s="25">
        <f t="shared" si="31"/>
        <v>0</v>
      </c>
      <c r="F68" s="25">
        <f t="shared" si="31"/>
        <v>0</v>
      </c>
      <c r="G68" s="25">
        <f t="shared" si="31"/>
        <v>0</v>
      </c>
      <c r="I68" s="3"/>
    </row>
    <row r="69" spans="1:9" x14ac:dyDescent="0.55000000000000004">
      <c r="A69" s="42" t="s">
        <v>80</v>
      </c>
      <c r="B69" s="35" t="s">
        <v>81</v>
      </c>
      <c r="C69" s="25">
        <f>SUM(C70:C73)</f>
        <v>0</v>
      </c>
      <c r="D69" s="25">
        <f t="shared" ref="D69:G69" si="32">SUM(D70:D73)</f>
        <v>0</v>
      </c>
      <c r="E69" s="25">
        <f t="shared" si="32"/>
        <v>0</v>
      </c>
      <c r="F69" s="25">
        <f t="shared" si="32"/>
        <v>0</v>
      </c>
      <c r="G69" s="25">
        <f t="shared" si="32"/>
        <v>0</v>
      </c>
      <c r="I69" s="3"/>
    </row>
    <row r="70" spans="1:9" x14ac:dyDescent="0.55000000000000004">
      <c r="A70" s="43" t="s">
        <v>82</v>
      </c>
      <c r="B70" s="32" t="s">
        <v>83</v>
      </c>
      <c r="D70" s="20">
        <f>+Mayo!F70</f>
        <v>0</v>
      </c>
      <c r="F70" s="20">
        <f t="shared" ref="F70:F71" si="33">+E70+D70</f>
        <v>0</v>
      </c>
      <c r="G70" s="36">
        <f t="shared" ref="G70:G71" si="34">+C70-F70</f>
        <v>0</v>
      </c>
      <c r="I70" s="3"/>
    </row>
    <row r="71" spans="1:9" x14ac:dyDescent="0.55000000000000004">
      <c r="A71" s="43" t="s">
        <v>84</v>
      </c>
      <c r="B71" s="32" t="s">
        <v>85</v>
      </c>
      <c r="D71" s="20">
        <f>+Mayo!F71</f>
        <v>0</v>
      </c>
      <c r="F71" s="20">
        <f t="shared" si="33"/>
        <v>0</v>
      </c>
      <c r="G71" s="36">
        <f t="shared" si="34"/>
        <v>0</v>
      </c>
      <c r="I71" s="3"/>
    </row>
    <row r="72" spans="1:9" x14ac:dyDescent="0.55000000000000004">
      <c r="A72" s="43"/>
      <c r="B72" s="48"/>
      <c r="I72" s="3"/>
    </row>
    <row r="73" spans="1:9" x14ac:dyDescent="0.55000000000000004">
      <c r="A73" s="43"/>
      <c r="B73" s="48"/>
      <c r="I73" s="3"/>
    </row>
    <row r="74" spans="1:9" x14ac:dyDescent="0.55000000000000004">
      <c r="A74" s="43"/>
      <c r="B74" s="48"/>
      <c r="I74" s="3"/>
    </row>
    <row r="75" spans="1:9" x14ac:dyDescent="0.55000000000000004">
      <c r="A75" s="42" t="s">
        <v>86</v>
      </c>
      <c r="B75" s="35" t="s">
        <v>87</v>
      </c>
      <c r="C75" s="25">
        <f>+C76</f>
        <v>29098608.960000001</v>
      </c>
      <c r="D75" s="25">
        <f t="shared" ref="D75:G75" si="35">+D76</f>
        <v>0</v>
      </c>
      <c r="E75" s="25">
        <f t="shared" si="35"/>
        <v>39000</v>
      </c>
      <c r="F75" s="25">
        <f t="shared" si="35"/>
        <v>39000</v>
      </c>
      <c r="G75" s="25">
        <f t="shared" si="35"/>
        <v>29059608.960000001</v>
      </c>
      <c r="I75" s="3"/>
    </row>
    <row r="76" spans="1:9" x14ac:dyDescent="0.55000000000000004">
      <c r="A76" s="42" t="s">
        <v>88</v>
      </c>
      <c r="B76" s="35" t="s">
        <v>87</v>
      </c>
      <c r="C76" s="25">
        <f>SUM(C77:C79)</f>
        <v>29098608.960000001</v>
      </c>
      <c r="D76" s="25">
        <f t="shared" ref="D76:G76" si="36">SUM(D77:D79)</f>
        <v>0</v>
      </c>
      <c r="E76" s="25">
        <f t="shared" si="36"/>
        <v>39000</v>
      </c>
      <c r="F76" s="25">
        <f t="shared" si="36"/>
        <v>39000</v>
      </c>
      <c r="G76" s="25">
        <f t="shared" si="36"/>
        <v>29059608.960000001</v>
      </c>
      <c r="I76" s="3"/>
    </row>
    <row r="77" spans="1:9" x14ac:dyDescent="0.55000000000000004">
      <c r="A77" s="43" t="s">
        <v>89</v>
      </c>
      <c r="B77" s="32" t="s">
        <v>235</v>
      </c>
      <c r="C77" s="7">
        <v>2700000</v>
      </c>
      <c r="D77" s="20">
        <f>+Mayo!F77</f>
        <v>0</v>
      </c>
      <c r="F77" s="20">
        <f t="shared" ref="F77:F79" si="37">+E77+D77</f>
        <v>0</v>
      </c>
      <c r="G77" s="36">
        <f t="shared" ref="G77:G79" si="38">+C77-F77</f>
        <v>2700000</v>
      </c>
      <c r="I77" s="3"/>
    </row>
    <row r="78" spans="1:9" x14ac:dyDescent="0.55000000000000004">
      <c r="A78" s="43" t="s">
        <v>90</v>
      </c>
      <c r="B78" s="49" t="s">
        <v>237</v>
      </c>
      <c r="C78" s="20">
        <v>17800000</v>
      </c>
      <c r="D78" s="20">
        <f>+Mayo!F78</f>
        <v>0</v>
      </c>
      <c r="E78" s="20">
        <v>39000</v>
      </c>
      <c r="F78" s="20">
        <f t="shared" si="37"/>
        <v>39000</v>
      </c>
      <c r="G78" s="36">
        <f t="shared" si="38"/>
        <v>17761000</v>
      </c>
      <c r="I78" s="3"/>
    </row>
    <row r="79" spans="1:9" x14ac:dyDescent="0.55000000000000004">
      <c r="A79" s="43" t="s">
        <v>91</v>
      </c>
      <c r="B79" s="38" t="s">
        <v>236</v>
      </c>
      <c r="C79" s="20">
        <v>8598608.9600000009</v>
      </c>
      <c r="D79" s="20">
        <f>+Mayo!F79</f>
        <v>0</v>
      </c>
      <c r="F79" s="20">
        <f t="shared" si="37"/>
        <v>0</v>
      </c>
      <c r="G79" s="36">
        <f t="shared" si="38"/>
        <v>8598608.9600000009</v>
      </c>
      <c r="I79" s="3"/>
    </row>
    <row r="80" spans="1:9" x14ac:dyDescent="0.55000000000000004">
      <c r="A80" s="43"/>
      <c r="B80" s="48"/>
      <c r="I80" s="3"/>
    </row>
    <row r="81" spans="1:9" x14ac:dyDescent="0.55000000000000004">
      <c r="A81" s="43"/>
      <c r="B81" s="48"/>
      <c r="I81" s="3"/>
    </row>
    <row r="82" spans="1:9" x14ac:dyDescent="0.55000000000000004">
      <c r="A82" s="43"/>
      <c r="B82" s="48"/>
      <c r="I82" s="3"/>
    </row>
    <row r="83" spans="1:9" x14ac:dyDescent="0.55000000000000004">
      <c r="A83" s="43"/>
      <c r="B83" s="48"/>
      <c r="I83" s="3"/>
    </row>
    <row r="84" spans="1:9" x14ac:dyDescent="0.55000000000000004">
      <c r="A84" s="43"/>
      <c r="B84" s="48"/>
      <c r="I84" s="3"/>
    </row>
    <row r="85" spans="1:9" x14ac:dyDescent="0.55000000000000004">
      <c r="A85" s="43"/>
      <c r="B85" s="48"/>
      <c r="I85" s="3"/>
    </row>
    <row r="86" spans="1:9" x14ac:dyDescent="0.55000000000000004">
      <c r="A86" s="43"/>
      <c r="B86" s="48"/>
      <c r="I86" s="3"/>
    </row>
    <row r="87" spans="1:9" x14ac:dyDescent="0.55000000000000004">
      <c r="A87" s="43"/>
      <c r="B87" s="38"/>
      <c r="I87" s="3"/>
    </row>
    <row r="88" spans="1:9" x14ac:dyDescent="0.55000000000000004">
      <c r="A88" s="43"/>
      <c r="B88" s="38"/>
      <c r="I88" s="3"/>
    </row>
    <row r="89" spans="1:9" x14ac:dyDescent="0.55000000000000004">
      <c r="A89" s="43"/>
      <c r="B89" s="38"/>
      <c r="I89" s="3"/>
    </row>
    <row r="90" spans="1:9" x14ac:dyDescent="0.55000000000000004">
      <c r="A90" s="43"/>
      <c r="B90" s="38"/>
      <c r="I90" s="3"/>
    </row>
    <row r="91" spans="1:9" x14ac:dyDescent="0.55000000000000004">
      <c r="A91" s="43"/>
      <c r="B91" s="38"/>
      <c r="I91" s="3"/>
    </row>
    <row r="92" spans="1:9" x14ac:dyDescent="0.55000000000000004">
      <c r="A92" s="43"/>
      <c r="B92" s="65" t="str">
        <f>+B2</f>
        <v>MUNICIPALIDAD DE LAS COLORADAS</v>
      </c>
      <c r="C92" s="65"/>
      <c r="I92" s="3"/>
    </row>
    <row r="93" spans="1:9" x14ac:dyDescent="0.55000000000000004">
      <c r="A93" s="43"/>
      <c r="B93" s="65" t="s">
        <v>92</v>
      </c>
      <c r="C93" s="65"/>
      <c r="I93" s="3"/>
    </row>
    <row r="94" spans="1:9" x14ac:dyDescent="0.55000000000000004">
      <c r="A94" s="43"/>
      <c r="B94" s="6"/>
      <c r="I94" s="3"/>
    </row>
    <row r="95" spans="1:9" x14ac:dyDescent="0.55000000000000004">
      <c r="A95" s="43"/>
      <c r="B95" s="6" t="s">
        <v>252</v>
      </c>
      <c r="F95" s="34" t="str">
        <f>+F5</f>
        <v>JUNIO DE 2020</v>
      </c>
      <c r="I95" s="3"/>
    </row>
    <row r="96" spans="1:9" x14ac:dyDescent="0.55000000000000004">
      <c r="A96" s="43"/>
      <c r="B96" s="6"/>
      <c r="C96" s="29"/>
      <c r="I96" s="3"/>
    </row>
    <row r="97" spans="1:9" x14ac:dyDescent="0.55000000000000004">
      <c r="A97" s="43"/>
      <c r="B97" s="6"/>
      <c r="C97" s="30"/>
      <c r="D97" s="29"/>
      <c r="E97" s="29"/>
      <c r="F97" s="29"/>
      <c r="G97" s="38"/>
      <c r="I97" s="3"/>
    </row>
    <row r="98" spans="1:9" x14ac:dyDescent="0.55000000000000004">
      <c r="A98" s="40" t="s">
        <v>258</v>
      </c>
      <c r="B98" s="41" t="s">
        <v>253</v>
      </c>
      <c r="C98" s="27">
        <f>+C99+C165+C191+C197</f>
        <v>196879494.90000004</v>
      </c>
      <c r="D98" s="24">
        <f>+D99+D165+D191+D197</f>
        <v>67790605.713278234</v>
      </c>
      <c r="E98" s="24">
        <f>+E99+E165+E191+E197</f>
        <v>16807449.782857142</v>
      </c>
      <c r="F98" s="24">
        <f>+F99+F165+F191+F197</f>
        <v>83879224.426135391</v>
      </c>
      <c r="G98" s="24">
        <f>+G99+G165+G191+G197</f>
        <v>49047281.173864633</v>
      </c>
      <c r="I98" s="3"/>
    </row>
    <row r="99" spans="1:9" x14ac:dyDescent="0.55000000000000004">
      <c r="A99" s="40" t="s">
        <v>93</v>
      </c>
      <c r="B99" s="41" t="s">
        <v>94</v>
      </c>
      <c r="C99" s="24">
        <f>+C100+C143</f>
        <v>152547123.26000002</v>
      </c>
      <c r="D99" s="24">
        <f>+D100+D143</f>
        <v>53856249.683278225</v>
      </c>
      <c r="E99" s="24">
        <f>+E100+E143</f>
        <v>16744673.302857142</v>
      </c>
      <c r="F99" s="24">
        <f>+F100+F143</f>
        <v>69882091.916135386</v>
      </c>
      <c r="G99" s="24">
        <f>+G100+G143</f>
        <v>41960804.72386463</v>
      </c>
      <c r="I99" s="3"/>
    </row>
    <row r="100" spans="1:9" x14ac:dyDescent="0.55000000000000004">
      <c r="A100" s="40" t="s">
        <v>95</v>
      </c>
      <c r="B100" s="41" t="s">
        <v>96</v>
      </c>
      <c r="C100" s="24">
        <f>+C101+C111</f>
        <v>134236828.48000002</v>
      </c>
      <c r="D100" s="24">
        <f t="shared" ref="D100:G100" si="39">+D101+D111</f>
        <v>50204599.813278228</v>
      </c>
      <c r="E100" s="24">
        <f t="shared" si="39"/>
        <v>16442253.262857143</v>
      </c>
      <c r="F100" s="24">
        <f t="shared" si="39"/>
        <v>66646853.076135382</v>
      </c>
      <c r="G100" s="24">
        <f t="shared" si="39"/>
        <v>27251748.783864632</v>
      </c>
      <c r="I100" s="3"/>
    </row>
    <row r="101" spans="1:9" x14ac:dyDescent="0.55000000000000004">
      <c r="A101" s="40" t="s">
        <v>97</v>
      </c>
      <c r="B101" s="41" t="s">
        <v>98</v>
      </c>
      <c r="C101" s="24">
        <f>SUM(C102:C109)</f>
        <v>119956928.51000001</v>
      </c>
      <c r="D101" s="24">
        <f t="shared" ref="D101:G101" si="40">SUM(D102:D109)</f>
        <v>44341990.809999987</v>
      </c>
      <c r="E101" s="24">
        <f t="shared" si="40"/>
        <v>14911460.859999999</v>
      </c>
      <c r="F101" s="24">
        <f t="shared" si="40"/>
        <v>59253451.670000002</v>
      </c>
      <c r="G101" s="24">
        <f t="shared" si="40"/>
        <v>20365250.22000001</v>
      </c>
      <c r="I101" s="3"/>
    </row>
    <row r="102" spans="1:9" x14ac:dyDescent="0.55000000000000004">
      <c r="A102" s="43" t="s">
        <v>99</v>
      </c>
      <c r="B102" s="38" t="s">
        <v>263</v>
      </c>
      <c r="C102" s="20">
        <f>3603976.97+27987951.58+6312942.23+2433355.84</f>
        <v>40338226.620000005</v>
      </c>
      <c r="D102" s="20">
        <f>+Mayo!F102</f>
        <v>12815911.18</v>
      </c>
      <c r="E102" s="20">
        <v>3016872.24</v>
      </c>
      <c r="F102" s="20">
        <f t="shared" ref="F102:F106" si="41">+E102+D102</f>
        <v>15832783.42</v>
      </c>
      <c r="G102" s="36">
        <f t="shared" ref="G102:G107" si="42">+C103-F102</f>
        <v>40583736.960000001</v>
      </c>
      <c r="I102" s="3"/>
    </row>
    <row r="103" spans="1:9" x14ac:dyDescent="0.55000000000000004">
      <c r="A103" s="43" t="s">
        <v>100</v>
      </c>
      <c r="B103" s="38" t="s">
        <v>229</v>
      </c>
      <c r="C103" s="20">
        <v>56416520.380000003</v>
      </c>
      <c r="D103" s="20">
        <f>+Mayo!F103</f>
        <v>23554701.669999998</v>
      </c>
      <c r="E103" s="20">
        <v>5294667.72</v>
      </c>
      <c r="F103" s="20">
        <f t="shared" si="41"/>
        <v>28849369.389999997</v>
      </c>
      <c r="G103" s="36">
        <f t="shared" si="42"/>
        <v>-28849369.389999997</v>
      </c>
      <c r="I103" s="3"/>
    </row>
    <row r="104" spans="1:9" x14ac:dyDescent="0.55000000000000004">
      <c r="A104" s="43" t="s">
        <v>101</v>
      </c>
      <c r="B104" s="38" t="s">
        <v>264</v>
      </c>
      <c r="D104" s="20">
        <f>+Mayo!F104</f>
        <v>0</v>
      </c>
      <c r="F104" s="20">
        <f t="shared" si="41"/>
        <v>0</v>
      </c>
      <c r="G104" s="36">
        <f t="shared" si="42"/>
        <v>21941843.969999999</v>
      </c>
      <c r="I104" s="3"/>
    </row>
    <row r="105" spans="1:9" x14ac:dyDescent="0.55000000000000004">
      <c r="A105" s="43" t="s">
        <v>102</v>
      </c>
      <c r="B105" s="38" t="s">
        <v>284</v>
      </c>
      <c r="C105" s="20">
        <v>21941843.969999999</v>
      </c>
      <c r="D105" s="20">
        <f>+Mayo!F105</f>
        <v>7542487.1600000001</v>
      </c>
      <c r="E105" s="20">
        <v>2644592.5099999998</v>
      </c>
      <c r="F105" s="20">
        <f t="shared" si="41"/>
        <v>10187079.67</v>
      </c>
      <c r="G105" s="36">
        <f t="shared" si="42"/>
        <v>-8926742.129999999</v>
      </c>
      <c r="I105" s="3"/>
    </row>
    <row r="106" spans="1:9" x14ac:dyDescent="0.55000000000000004">
      <c r="A106" s="43" t="s">
        <v>103</v>
      </c>
      <c r="B106" s="38" t="s">
        <v>265</v>
      </c>
      <c r="C106" s="20">
        <v>1260337.54</v>
      </c>
      <c r="D106" s="20">
        <f>+Mayo!F106</f>
        <v>428890.80000000005</v>
      </c>
      <c r="E106" s="20">
        <v>150359.44</v>
      </c>
      <c r="F106" s="20">
        <f t="shared" si="41"/>
        <v>579250.24</v>
      </c>
      <c r="G106" s="36">
        <f t="shared" si="42"/>
        <v>-579250.24</v>
      </c>
      <c r="I106" s="3"/>
    </row>
    <row r="107" spans="1:9" x14ac:dyDescent="0.55000000000000004">
      <c r="A107" s="43" t="s">
        <v>288</v>
      </c>
      <c r="B107" s="32" t="s">
        <v>289</v>
      </c>
      <c r="E107" s="20">
        <v>3804968.95</v>
      </c>
      <c r="F107" s="20">
        <f t="shared" ref="F107" si="43">+E107+D107</f>
        <v>3804968.95</v>
      </c>
      <c r="G107" s="36">
        <f t="shared" si="42"/>
        <v>-3804968.95</v>
      </c>
      <c r="I107" s="3"/>
    </row>
    <row r="108" spans="1:9" x14ac:dyDescent="0.55000000000000004">
      <c r="A108" s="43"/>
      <c r="B108" s="38"/>
      <c r="G108" s="36"/>
      <c r="I108" s="3"/>
    </row>
    <row r="109" spans="1:9" x14ac:dyDescent="0.55000000000000004">
      <c r="A109" s="43"/>
      <c r="I109" s="3"/>
    </row>
    <row r="110" spans="1:9" x14ac:dyDescent="0.55000000000000004">
      <c r="A110" s="38"/>
      <c r="B110" s="38"/>
      <c r="I110" s="3"/>
    </row>
    <row r="111" spans="1:9" x14ac:dyDescent="0.55000000000000004">
      <c r="A111" s="40" t="s">
        <v>104</v>
      </c>
      <c r="B111" s="41" t="s">
        <v>105</v>
      </c>
      <c r="C111" s="24">
        <f>SUM(C112:C137)</f>
        <v>14279899.969999999</v>
      </c>
      <c r="D111" s="24">
        <f>SUM(D112:D141)</f>
        <v>5862609.0032782368</v>
      </c>
      <c r="E111" s="24">
        <f t="shared" ref="E111:G111" si="44">SUM(E112:E136)</f>
        <v>1530792.402857143</v>
      </c>
      <c r="F111" s="24">
        <f t="shared" si="44"/>
        <v>7393401.4061353812</v>
      </c>
      <c r="G111" s="24">
        <f t="shared" si="44"/>
        <v>6886498.5638646204</v>
      </c>
      <c r="I111" s="3"/>
    </row>
    <row r="112" spans="1:9" x14ac:dyDescent="0.55000000000000004">
      <c r="A112" s="43" t="s">
        <v>106</v>
      </c>
      <c r="B112" s="38" t="s">
        <v>39</v>
      </c>
      <c r="C112" s="7"/>
      <c r="D112" s="20">
        <f>+Mayo!F112</f>
        <v>0</v>
      </c>
      <c r="F112" s="20">
        <f t="shared" ref="F112:F131" si="45">+E112+D112</f>
        <v>0</v>
      </c>
      <c r="G112" s="36">
        <f t="shared" ref="G112:G136" si="46">+C113-F112</f>
        <v>58050</v>
      </c>
      <c r="I112" s="3"/>
    </row>
    <row r="113" spans="1:9" x14ac:dyDescent="0.55000000000000004">
      <c r="A113" s="43" t="s">
        <v>107</v>
      </c>
      <c r="B113" s="38" t="s">
        <v>108</v>
      </c>
      <c r="C113" s="20">
        <v>58050</v>
      </c>
      <c r="D113" s="20">
        <f>+Mayo!F113</f>
        <v>1877.77</v>
      </c>
      <c r="E113" s="20">
        <v>951</v>
      </c>
      <c r="F113" s="20">
        <f t="shared" si="45"/>
        <v>2828.77</v>
      </c>
      <c r="G113" s="36">
        <f t="shared" si="46"/>
        <v>2951117.81</v>
      </c>
      <c r="I113" s="3"/>
    </row>
    <row r="114" spans="1:9" x14ac:dyDescent="0.55000000000000004">
      <c r="A114" s="43" t="s">
        <v>109</v>
      </c>
      <c r="B114" s="38" t="s">
        <v>110</v>
      </c>
      <c r="C114" s="20">
        <v>2953946.58</v>
      </c>
      <c r="D114" s="20">
        <f>+Mayo!F114</f>
        <v>838518.34999999986</v>
      </c>
      <c r="E114" s="20">
        <v>105700.89</v>
      </c>
      <c r="F114" s="20">
        <f t="shared" si="45"/>
        <v>944219.23999999987</v>
      </c>
      <c r="G114" s="36">
        <f t="shared" si="46"/>
        <v>-812049.07999999984</v>
      </c>
      <c r="I114" s="3"/>
    </row>
    <row r="115" spans="1:9" x14ac:dyDescent="0.55000000000000004">
      <c r="A115" s="43" t="s">
        <v>111</v>
      </c>
      <c r="B115" s="38" t="s">
        <v>112</v>
      </c>
      <c r="C115" s="20">
        <v>132170.16</v>
      </c>
      <c r="D115" s="20">
        <f>+Mayo!F115</f>
        <v>177520</v>
      </c>
      <c r="E115" s="20">
        <v>24000</v>
      </c>
      <c r="F115" s="20">
        <f t="shared" si="45"/>
        <v>201520</v>
      </c>
      <c r="G115" s="36">
        <f t="shared" si="46"/>
        <v>-121520</v>
      </c>
      <c r="I115" s="3"/>
    </row>
    <row r="116" spans="1:9" x14ac:dyDescent="0.55000000000000004">
      <c r="A116" s="43" t="s">
        <v>113</v>
      </c>
      <c r="B116" s="38" t="s">
        <v>114</v>
      </c>
      <c r="C116" s="20">
        <v>80000</v>
      </c>
      <c r="D116" s="20">
        <f>+Mayo!F116</f>
        <v>25600</v>
      </c>
      <c r="F116" s="20">
        <f t="shared" si="45"/>
        <v>25600</v>
      </c>
      <c r="G116" s="36">
        <f t="shared" si="46"/>
        <v>662297.63</v>
      </c>
      <c r="H116" s="5"/>
      <c r="I116" s="3"/>
    </row>
    <row r="117" spans="1:9" x14ac:dyDescent="0.55000000000000004">
      <c r="A117" s="43" t="s">
        <v>115</v>
      </c>
      <c r="B117" s="38" t="s">
        <v>116</v>
      </c>
      <c r="C117" s="20">
        <v>687897.63</v>
      </c>
      <c r="D117" s="20">
        <f>+Mayo!F117</f>
        <v>846456.47</v>
      </c>
      <c r="E117" s="20">
        <v>153439.76</v>
      </c>
      <c r="F117" s="20">
        <f t="shared" si="45"/>
        <v>999896.23</v>
      </c>
      <c r="G117" s="36">
        <f t="shared" si="46"/>
        <v>101116.23999999999</v>
      </c>
      <c r="I117" s="3"/>
    </row>
    <row r="118" spans="1:9" x14ac:dyDescent="0.55000000000000004">
      <c r="A118" s="43" t="s">
        <v>117</v>
      </c>
      <c r="B118" s="38" t="s">
        <v>118</v>
      </c>
      <c r="C118" s="20">
        <v>1101012.47</v>
      </c>
      <c r="D118" s="20">
        <f>+Mayo!F118</f>
        <v>1348904.79</v>
      </c>
      <c r="E118" s="20">
        <v>405731</v>
      </c>
      <c r="F118" s="20">
        <f t="shared" si="45"/>
        <v>1754635.79</v>
      </c>
      <c r="G118" s="36">
        <f t="shared" si="46"/>
        <v>-1321909.42</v>
      </c>
      <c r="I118" s="3"/>
    </row>
    <row r="119" spans="1:9" x14ac:dyDescent="0.55000000000000004">
      <c r="A119" s="43" t="s">
        <v>119</v>
      </c>
      <c r="B119" s="38" t="s">
        <v>228</v>
      </c>
      <c r="C119" s="20">
        <v>432726.37</v>
      </c>
      <c r="D119" s="20">
        <f>+Mayo!F119</f>
        <v>119068.98</v>
      </c>
      <c r="E119" s="20">
        <v>38808.25</v>
      </c>
      <c r="F119" s="20">
        <f t="shared" si="45"/>
        <v>157877.22999999998</v>
      </c>
      <c r="G119" s="36">
        <f t="shared" si="46"/>
        <v>-7877.2299999999814</v>
      </c>
      <c r="I119" s="3"/>
    </row>
    <row r="120" spans="1:9" x14ac:dyDescent="0.55000000000000004">
      <c r="A120" s="43" t="s">
        <v>120</v>
      </c>
      <c r="B120" s="38" t="s">
        <v>121</v>
      </c>
      <c r="C120" s="20">
        <v>150000</v>
      </c>
      <c r="D120" s="20">
        <f>+Mayo!F120</f>
        <v>50221.25</v>
      </c>
      <c r="F120" s="20">
        <f t="shared" si="45"/>
        <v>50221.25</v>
      </c>
      <c r="G120" s="36">
        <f t="shared" si="46"/>
        <v>1521091.36</v>
      </c>
      <c r="I120" s="3"/>
    </row>
    <row r="121" spans="1:9" x14ac:dyDescent="0.55000000000000004">
      <c r="A121" s="43" t="s">
        <v>122</v>
      </c>
      <c r="B121" s="38" t="s">
        <v>123</v>
      </c>
      <c r="C121" s="20">
        <v>1571312.61</v>
      </c>
      <c r="D121" s="20">
        <f>+Mayo!F121</f>
        <v>224200.78</v>
      </c>
      <c r="E121" s="20">
        <v>159060.32999999999</v>
      </c>
      <c r="F121" s="20">
        <f t="shared" si="45"/>
        <v>383261.11</v>
      </c>
      <c r="G121" s="36">
        <f t="shared" si="46"/>
        <v>-233261.11</v>
      </c>
      <c r="I121" s="3"/>
    </row>
    <row r="122" spans="1:9" x14ac:dyDescent="0.55000000000000004">
      <c r="A122" s="43" t="s">
        <v>124</v>
      </c>
      <c r="B122" s="44" t="s">
        <v>125</v>
      </c>
      <c r="C122" s="7">
        <v>150000</v>
      </c>
      <c r="D122" s="20">
        <f>+Mayo!F122</f>
        <v>51200</v>
      </c>
      <c r="E122" s="20">
        <v>14200</v>
      </c>
      <c r="F122" s="20">
        <f t="shared" si="45"/>
        <v>65400</v>
      </c>
      <c r="G122" s="36">
        <f t="shared" si="46"/>
        <v>482056.54000000004</v>
      </c>
      <c r="I122" s="3"/>
    </row>
    <row r="123" spans="1:9" x14ac:dyDescent="0.55000000000000004">
      <c r="A123" s="43" t="s">
        <v>126</v>
      </c>
      <c r="B123" s="38" t="s">
        <v>127</v>
      </c>
      <c r="C123" s="20">
        <v>547456.54</v>
      </c>
      <c r="D123" s="20">
        <f>+Mayo!F123</f>
        <v>105446.25</v>
      </c>
      <c r="E123" s="20">
        <v>28240.28</v>
      </c>
      <c r="F123" s="20">
        <f t="shared" si="45"/>
        <v>133686.53</v>
      </c>
      <c r="G123" s="36">
        <f t="shared" si="46"/>
        <v>253313.47</v>
      </c>
      <c r="I123" s="3"/>
    </row>
    <row r="124" spans="1:9" x14ac:dyDescent="0.55000000000000004">
      <c r="A124" s="43" t="s">
        <v>128</v>
      </c>
      <c r="B124" s="38" t="s">
        <v>129</v>
      </c>
      <c r="C124" s="20">
        <v>387000</v>
      </c>
      <c r="D124" s="20">
        <f>+Mayo!F124</f>
        <v>93273.873278236919</v>
      </c>
      <c r="E124" s="20">
        <f>3696.66/0.21</f>
        <v>17603.142857142859</v>
      </c>
      <c r="F124" s="20">
        <f t="shared" si="45"/>
        <v>110877.01613537977</v>
      </c>
      <c r="G124" s="36">
        <f t="shared" si="46"/>
        <v>430922.98386462021</v>
      </c>
      <c r="I124" s="3"/>
    </row>
    <row r="125" spans="1:9" x14ac:dyDescent="0.55000000000000004">
      <c r="A125" s="43" t="s">
        <v>130</v>
      </c>
      <c r="B125" s="38" t="s">
        <v>131</v>
      </c>
      <c r="C125" s="20">
        <v>541800</v>
      </c>
      <c r="D125" s="20">
        <f>+Mayo!F125</f>
        <v>296183.38</v>
      </c>
      <c r="E125" s="20">
        <v>93312.320000000007</v>
      </c>
      <c r="F125" s="20">
        <f t="shared" si="45"/>
        <v>389495.7</v>
      </c>
      <c r="G125" s="36">
        <f t="shared" si="46"/>
        <v>260504.3</v>
      </c>
      <c r="I125" s="3"/>
    </row>
    <row r="126" spans="1:9" x14ac:dyDescent="0.55000000000000004">
      <c r="A126" s="43" t="s">
        <v>132</v>
      </c>
      <c r="B126" s="38" t="s">
        <v>133</v>
      </c>
      <c r="C126" s="20">
        <v>650000</v>
      </c>
      <c r="D126" s="20">
        <f>+Mayo!F126</f>
        <v>0</v>
      </c>
      <c r="F126" s="20">
        <f t="shared" si="45"/>
        <v>0</v>
      </c>
      <c r="G126" s="36">
        <f t="shared" si="46"/>
        <v>50000</v>
      </c>
      <c r="I126" s="3"/>
    </row>
    <row r="127" spans="1:9" x14ac:dyDescent="0.55000000000000004">
      <c r="A127" s="43" t="s">
        <v>134</v>
      </c>
      <c r="B127" s="38" t="s">
        <v>135</v>
      </c>
      <c r="C127" s="20">
        <v>50000</v>
      </c>
      <c r="D127" s="20">
        <f>+Mayo!F127</f>
        <v>49576</v>
      </c>
      <c r="F127" s="20">
        <f t="shared" si="45"/>
        <v>49576</v>
      </c>
      <c r="G127" s="36">
        <f t="shared" si="46"/>
        <v>151664</v>
      </c>
      <c r="I127" s="3"/>
    </row>
    <row r="128" spans="1:9" x14ac:dyDescent="0.55000000000000004">
      <c r="A128" s="43" t="s">
        <v>136</v>
      </c>
      <c r="B128" s="38" t="s">
        <v>137</v>
      </c>
      <c r="C128" s="20">
        <v>201240</v>
      </c>
      <c r="D128" s="20">
        <f>+Mayo!F128</f>
        <v>30203</v>
      </c>
      <c r="E128" s="20">
        <v>1970</v>
      </c>
      <c r="F128" s="20">
        <f t="shared" si="45"/>
        <v>32173</v>
      </c>
      <c r="G128" s="36">
        <f t="shared" si="46"/>
        <v>432227</v>
      </c>
      <c r="I128" s="3"/>
    </row>
    <row r="129" spans="1:9" x14ac:dyDescent="0.55000000000000004">
      <c r="A129" s="43" t="s">
        <v>138</v>
      </c>
      <c r="B129" s="38" t="s">
        <v>139</v>
      </c>
      <c r="C129" s="20">
        <v>464400</v>
      </c>
      <c r="D129" s="20">
        <f>+Mayo!F129</f>
        <v>95422.3</v>
      </c>
      <c r="F129" s="20">
        <f t="shared" si="45"/>
        <v>95422.3</v>
      </c>
      <c r="G129" s="36">
        <f t="shared" si="46"/>
        <v>2728177.7</v>
      </c>
      <c r="I129" s="3"/>
    </row>
    <row r="130" spans="1:9" x14ac:dyDescent="0.55000000000000004">
      <c r="A130" s="43" t="s">
        <v>140</v>
      </c>
      <c r="B130" s="38" t="s">
        <v>141</v>
      </c>
      <c r="C130" s="20">
        <v>2823600</v>
      </c>
      <c r="D130" s="20">
        <f>+Mayo!F130</f>
        <v>1033812.5</v>
      </c>
      <c r="E130" s="7">
        <v>200500</v>
      </c>
      <c r="F130" s="20">
        <f t="shared" si="45"/>
        <v>1234312.5</v>
      </c>
      <c r="G130" s="36">
        <f t="shared" si="46"/>
        <v>-934312.5</v>
      </c>
      <c r="I130" s="3"/>
    </row>
    <row r="131" spans="1:9" x14ac:dyDescent="0.55000000000000004">
      <c r="A131" s="43" t="s">
        <v>142</v>
      </c>
      <c r="B131" s="38" t="s">
        <v>143</v>
      </c>
      <c r="C131" s="20">
        <v>300000</v>
      </c>
      <c r="D131" s="20">
        <f>+Mayo!F131</f>
        <v>220905.54</v>
      </c>
      <c r="E131" s="20">
        <v>191204.07</v>
      </c>
      <c r="F131" s="20">
        <f t="shared" si="45"/>
        <v>412109.61</v>
      </c>
      <c r="G131" s="36">
        <f t="shared" si="46"/>
        <v>10378</v>
      </c>
      <c r="I131" s="3"/>
    </row>
    <row r="132" spans="1:9" x14ac:dyDescent="0.55000000000000004">
      <c r="A132" s="43" t="s">
        <v>144</v>
      </c>
      <c r="B132" s="38" t="s">
        <v>285</v>
      </c>
      <c r="C132" s="20">
        <f>100000+322487.61</f>
        <v>422487.61</v>
      </c>
      <c r="D132" s="20">
        <f>+Mayo!F132</f>
        <v>16480</v>
      </c>
      <c r="E132" s="20">
        <v>86071.360000000001</v>
      </c>
      <c r="F132" s="20">
        <f t="shared" ref="F132:F136" si="47">+E132+D132</f>
        <v>102551.36</v>
      </c>
      <c r="G132" s="36">
        <f t="shared" si="46"/>
        <v>22248.639999999999</v>
      </c>
      <c r="I132" s="3"/>
    </row>
    <row r="133" spans="1:9" x14ac:dyDescent="0.55000000000000004">
      <c r="A133" s="43" t="s">
        <v>145</v>
      </c>
      <c r="B133" s="44" t="s">
        <v>286</v>
      </c>
      <c r="C133" s="20">
        <v>124800</v>
      </c>
      <c r="D133" s="20">
        <f>+Mayo!F133</f>
        <v>96705.37</v>
      </c>
      <c r="E133" s="20">
        <v>10000</v>
      </c>
      <c r="F133" s="20">
        <f t="shared" si="47"/>
        <v>106705.37</v>
      </c>
      <c r="G133" s="36">
        <f t="shared" si="46"/>
        <v>93294.63</v>
      </c>
      <c r="I133" s="3"/>
    </row>
    <row r="134" spans="1:9" x14ac:dyDescent="0.55000000000000004">
      <c r="A134" s="43" t="s">
        <v>146</v>
      </c>
      <c r="B134" s="44" t="s">
        <v>149</v>
      </c>
      <c r="C134" s="20">
        <v>200000</v>
      </c>
      <c r="D134" s="20">
        <f>+Mayo!F134</f>
        <v>59726.2</v>
      </c>
      <c r="F134" s="20">
        <f t="shared" si="47"/>
        <v>59726.2</v>
      </c>
      <c r="G134" s="36">
        <f t="shared" si="46"/>
        <v>190273.8</v>
      </c>
      <c r="I134" s="3"/>
    </row>
    <row r="135" spans="1:9" x14ac:dyDescent="0.55000000000000004">
      <c r="A135" s="43" t="s">
        <v>147</v>
      </c>
      <c r="B135" s="44" t="s">
        <v>287</v>
      </c>
      <c r="C135" s="20">
        <v>250000</v>
      </c>
      <c r="D135" s="20">
        <f>+Mayo!F135</f>
        <v>31726.2</v>
      </c>
      <c r="F135" s="20">
        <f t="shared" si="47"/>
        <v>31726.2</v>
      </c>
      <c r="G135" s="36">
        <f t="shared" si="46"/>
        <v>-31726.2</v>
      </c>
      <c r="I135" s="3"/>
    </row>
    <row r="136" spans="1:9" x14ac:dyDescent="0.55000000000000004">
      <c r="A136" s="43" t="s">
        <v>148</v>
      </c>
      <c r="B136" s="32" t="s">
        <v>274</v>
      </c>
      <c r="D136" s="20">
        <f>+Mayo!F136</f>
        <v>49580</v>
      </c>
      <c r="F136" s="20">
        <f t="shared" si="47"/>
        <v>49580</v>
      </c>
      <c r="G136" s="36">
        <f t="shared" si="46"/>
        <v>-49580</v>
      </c>
      <c r="I136" s="3"/>
    </row>
    <row r="137" spans="1:9" x14ac:dyDescent="0.55000000000000004">
      <c r="A137" s="43" t="s">
        <v>278</v>
      </c>
      <c r="B137" s="44" t="s">
        <v>279</v>
      </c>
      <c r="C137" s="5"/>
      <c r="I137" s="3"/>
    </row>
    <row r="138" spans="1:9" x14ac:dyDescent="0.55000000000000004">
      <c r="A138" s="50"/>
      <c r="B138" s="51"/>
      <c r="I138" s="3"/>
    </row>
    <row r="139" spans="1:9" x14ac:dyDescent="0.55000000000000004">
      <c r="A139" s="38"/>
      <c r="B139" s="52"/>
      <c r="I139" s="3"/>
    </row>
    <row r="140" spans="1:9" x14ac:dyDescent="0.55000000000000004">
      <c r="A140" s="38"/>
      <c r="B140" s="38"/>
      <c r="I140" s="3"/>
    </row>
    <row r="141" spans="1:9" x14ac:dyDescent="0.55000000000000004">
      <c r="A141" s="38"/>
      <c r="B141" s="38"/>
      <c r="I141" s="3"/>
    </row>
    <row r="142" spans="1:9" x14ac:dyDescent="0.55000000000000004">
      <c r="A142" s="38"/>
      <c r="B142" s="38"/>
      <c r="I142" s="3"/>
    </row>
    <row r="143" spans="1:9" x14ac:dyDescent="0.55000000000000004">
      <c r="A143" s="40" t="s">
        <v>150</v>
      </c>
      <c r="B143" s="41" t="s">
        <v>151</v>
      </c>
      <c r="C143" s="28">
        <f>+C144</f>
        <v>18310294.780000001</v>
      </c>
      <c r="D143" s="28">
        <f>+D144</f>
        <v>3651649.87</v>
      </c>
      <c r="E143" s="28">
        <f t="shared" ref="E143:G143" si="48">+E144</f>
        <v>302420.03999999998</v>
      </c>
      <c r="F143" s="28">
        <f t="shared" si="48"/>
        <v>3235238.84</v>
      </c>
      <c r="G143" s="28">
        <f t="shared" si="48"/>
        <v>14709055.940000001</v>
      </c>
      <c r="I143" s="3"/>
    </row>
    <row r="144" spans="1:9" x14ac:dyDescent="0.55000000000000004">
      <c r="A144" s="40" t="s">
        <v>152</v>
      </c>
      <c r="B144" s="41" t="s">
        <v>153</v>
      </c>
      <c r="C144" s="28">
        <f>SUM(C145:C160)</f>
        <v>18310294.780000001</v>
      </c>
      <c r="D144" s="28">
        <f>SUM(D152:D166)</f>
        <v>3651649.87</v>
      </c>
      <c r="E144" s="28">
        <f t="shared" ref="E144:G144" si="49">SUM(E145:E159)</f>
        <v>302420.03999999998</v>
      </c>
      <c r="F144" s="28">
        <f t="shared" si="49"/>
        <v>3235238.84</v>
      </c>
      <c r="G144" s="28">
        <f t="shared" si="49"/>
        <v>14709055.940000001</v>
      </c>
      <c r="I144" s="3"/>
    </row>
    <row r="145" spans="1:9" x14ac:dyDescent="0.55000000000000004">
      <c r="A145" s="43" t="s">
        <v>154</v>
      </c>
      <c r="B145" s="44" t="s">
        <v>155</v>
      </c>
      <c r="C145" s="20">
        <v>366000</v>
      </c>
      <c r="D145" s="20">
        <f>+Mayo!F145</f>
        <v>293391.39</v>
      </c>
      <c r="E145" s="7">
        <v>65920.039999999994</v>
      </c>
      <c r="F145" s="20">
        <f t="shared" ref="F145:F160" si="50">+E145+D145</f>
        <v>359311.43</v>
      </c>
      <c r="G145" s="36">
        <f t="shared" ref="G145:G160" si="51">+C146-F145</f>
        <v>21592.350000000035</v>
      </c>
      <c r="I145" s="3"/>
    </row>
    <row r="146" spans="1:9" x14ac:dyDescent="0.55000000000000004">
      <c r="A146" s="43" t="s">
        <v>156</v>
      </c>
      <c r="B146" s="38" t="s">
        <v>157</v>
      </c>
      <c r="C146" s="20">
        <v>380903.78</v>
      </c>
      <c r="D146" s="20">
        <f>+Mayo!F146</f>
        <v>93513.540000000008</v>
      </c>
      <c r="E146" s="7">
        <v>8500</v>
      </c>
      <c r="F146" s="20">
        <f t="shared" si="50"/>
        <v>102013.54000000001</v>
      </c>
      <c r="G146" s="36">
        <f t="shared" si="51"/>
        <v>148762.46</v>
      </c>
      <c r="I146" s="3"/>
    </row>
    <row r="147" spans="1:9" x14ac:dyDescent="0.55000000000000004">
      <c r="A147" s="43" t="s">
        <v>158</v>
      </c>
      <c r="B147" s="38" t="s">
        <v>159</v>
      </c>
      <c r="C147" s="20">
        <v>250776</v>
      </c>
      <c r="D147" s="20">
        <f>+Mayo!F147</f>
        <v>0</v>
      </c>
      <c r="E147" s="7"/>
      <c r="F147" s="20">
        <f t="shared" si="50"/>
        <v>0</v>
      </c>
      <c r="G147" s="36">
        <f t="shared" si="51"/>
        <v>26000</v>
      </c>
      <c r="H147" s="11"/>
      <c r="I147" s="3"/>
    </row>
    <row r="148" spans="1:9" x14ac:dyDescent="0.55000000000000004">
      <c r="A148" s="43" t="s">
        <v>160</v>
      </c>
      <c r="B148" s="44" t="s">
        <v>161</v>
      </c>
      <c r="C148" s="20">
        <v>26000</v>
      </c>
      <c r="D148" s="20">
        <f>+Mayo!F148</f>
        <v>0</v>
      </c>
      <c r="E148" s="7"/>
      <c r="F148" s="20">
        <f t="shared" si="50"/>
        <v>0</v>
      </c>
      <c r="G148" s="36">
        <f t="shared" si="51"/>
        <v>9840000</v>
      </c>
      <c r="I148" s="3"/>
    </row>
    <row r="149" spans="1:9" x14ac:dyDescent="0.55000000000000004">
      <c r="A149" s="43" t="s">
        <v>0</v>
      </c>
      <c r="B149" s="44" t="s">
        <v>234</v>
      </c>
      <c r="C149" s="20">
        <v>9840000</v>
      </c>
      <c r="D149" s="20">
        <f>+Mayo!F149</f>
        <v>0</v>
      </c>
      <c r="E149" s="7"/>
      <c r="F149" s="20">
        <f t="shared" si="50"/>
        <v>0</v>
      </c>
      <c r="G149" s="36">
        <f t="shared" si="51"/>
        <v>630000</v>
      </c>
      <c r="I149" s="3"/>
    </row>
    <row r="150" spans="1:9" x14ac:dyDescent="0.55000000000000004">
      <c r="A150" s="43" t="s">
        <v>162</v>
      </c>
      <c r="B150" s="44" t="s">
        <v>74</v>
      </c>
      <c r="C150" s="20">
        <v>630000</v>
      </c>
      <c r="D150" s="20">
        <f>+Mayo!F150</f>
        <v>322630.61</v>
      </c>
      <c r="E150" s="7"/>
      <c r="F150" s="20">
        <f t="shared" si="50"/>
        <v>322630.61</v>
      </c>
      <c r="G150" s="36">
        <f t="shared" si="51"/>
        <v>1837369.3900000001</v>
      </c>
      <c r="I150" s="3"/>
    </row>
    <row r="151" spans="1:9" x14ac:dyDescent="0.55000000000000004">
      <c r="A151" s="43" t="s">
        <v>163</v>
      </c>
      <c r="B151" s="38" t="s">
        <v>164</v>
      </c>
      <c r="C151" s="20">
        <v>2160000</v>
      </c>
      <c r="D151" s="20">
        <f>+Mayo!F151</f>
        <v>949947.41999999993</v>
      </c>
      <c r="E151" s="7"/>
      <c r="F151" s="20">
        <f t="shared" si="50"/>
        <v>949947.41999999993</v>
      </c>
      <c r="G151" s="36">
        <f t="shared" si="51"/>
        <v>2300852.58</v>
      </c>
      <c r="I151" s="3"/>
    </row>
    <row r="152" spans="1:9" x14ac:dyDescent="0.55000000000000004">
      <c r="A152" s="43" t="s">
        <v>165</v>
      </c>
      <c r="B152" s="38" t="s">
        <v>166</v>
      </c>
      <c r="C152" s="7">
        <v>3250800</v>
      </c>
      <c r="D152" s="20">
        <f>+Mayo!F152</f>
        <v>1050000</v>
      </c>
      <c r="E152" s="7">
        <v>210000</v>
      </c>
      <c r="F152" s="20">
        <f t="shared" si="50"/>
        <v>1260000</v>
      </c>
      <c r="G152" s="36">
        <f t="shared" si="51"/>
        <v>-1110000</v>
      </c>
      <c r="I152" s="3"/>
    </row>
    <row r="153" spans="1:9" x14ac:dyDescent="0.55000000000000004">
      <c r="A153" s="43" t="s">
        <v>167</v>
      </c>
      <c r="B153" s="38" t="s">
        <v>168</v>
      </c>
      <c r="C153" s="7">
        <v>150000</v>
      </c>
      <c r="D153" s="20">
        <f>+Mayo!F153</f>
        <v>0</v>
      </c>
      <c r="E153" s="7"/>
      <c r="F153" s="20">
        <f t="shared" si="50"/>
        <v>0</v>
      </c>
      <c r="G153" s="36">
        <f t="shared" si="51"/>
        <v>657900</v>
      </c>
      <c r="I153" s="3"/>
    </row>
    <row r="154" spans="1:9" x14ac:dyDescent="0.55000000000000004">
      <c r="A154" s="43" t="s">
        <v>169</v>
      </c>
      <c r="B154" s="44" t="s">
        <v>170</v>
      </c>
      <c r="C154" s="7">
        <v>657900</v>
      </c>
      <c r="D154" s="20">
        <f>+Mayo!F154</f>
        <v>51651.839999999997</v>
      </c>
      <c r="E154" s="7"/>
      <c r="F154" s="20">
        <f t="shared" si="50"/>
        <v>51651.839999999997</v>
      </c>
      <c r="G154" s="36">
        <f t="shared" si="51"/>
        <v>363083.16000000003</v>
      </c>
      <c r="I154" s="3"/>
    </row>
    <row r="155" spans="1:9" x14ac:dyDescent="0.55000000000000004">
      <c r="A155" s="43" t="s">
        <v>1</v>
      </c>
      <c r="B155" s="32" t="s">
        <v>69</v>
      </c>
      <c r="C155" s="7">
        <v>414735</v>
      </c>
      <c r="D155" s="20">
        <f>+Mayo!F155</f>
        <v>0</v>
      </c>
      <c r="E155" s="7"/>
      <c r="F155" s="20">
        <f t="shared" si="50"/>
        <v>0</v>
      </c>
      <c r="G155" s="36">
        <f t="shared" si="51"/>
        <v>121260</v>
      </c>
      <c r="I155" s="3"/>
    </row>
    <row r="156" spans="1:9" x14ac:dyDescent="0.55000000000000004">
      <c r="A156" s="43" t="s">
        <v>171</v>
      </c>
      <c r="B156" s="44" t="s">
        <v>266</v>
      </c>
      <c r="C156" s="7">
        <v>121260</v>
      </c>
      <c r="D156" s="20">
        <f>+Mayo!F156</f>
        <v>49000</v>
      </c>
      <c r="E156" s="7">
        <v>18000</v>
      </c>
      <c r="F156" s="20">
        <f t="shared" si="50"/>
        <v>67000</v>
      </c>
      <c r="G156" s="36">
        <f t="shared" si="51"/>
        <v>-5080</v>
      </c>
      <c r="I156" s="3"/>
    </row>
    <row r="157" spans="1:9" x14ac:dyDescent="0.55000000000000004">
      <c r="A157" s="43" t="s">
        <v>172</v>
      </c>
      <c r="B157" s="38" t="s">
        <v>174</v>
      </c>
      <c r="C157" s="7">
        <v>61920</v>
      </c>
      <c r="D157" s="20">
        <f>+Mayo!F157</f>
        <v>5000</v>
      </c>
      <c r="E157" s="7"/>
      <c r="F157" s="20">
        <f t="shared" si="50"/>
        <v>5000</v>
      </c>
      <c r="G157" s="36">
        <f t="shared" si="51"/>
        <v>-5000</v>
      </c>
      <c r="I157" s="3"/>
    </row>
    <row r="158" spans="1:9" x14ac:dyDescent="0.55000000000000004">
      <c r="A158" s="43" t="s">
        <v>173</v>
      </c>
      <c r="B158" s="38" t="s">
        <v>175</v>
      </c>
      <c r="C158" s="7"/>
      <c r="D158" s="20">
        <f>+Mayo!F158</f>
        <v>14161</v>
      </c>
      <c r="E158" s="7"/>
      <c r="F158" s="20">
        <f t="shared" si="50"/>
        <v>14161</v>
      </c>
      <c r="G158" s="36">
        <f t="shared" si="51"/>
        <v>-14161</v>
      </c>
      <c r="I158" s="3"/>
    </row>
    <row r="159" spans="1:9" x14ac:dyDescent="0.55000000000000004">
      <c r="A159" s="43" t="s">
        <v>257</v>
      </c>
      <c r="B159" s="7" t="s">
        <v>256</v>
      </c>
      <c r="C159" s="7"/>
      <c r="D159" s="20">
        <f>+Mayo!F159</f>
        <v>103523</v>
      </c>
      <c r="E159" s="7"/>
      <c r="F159" s="20">
        <f t="shared" si="50"/>
        <v>103523</v>
      </c>
      <c r="G159" s="36">
        <f t="shared" si="51"/>
        <v>-103523</v>
      </c>
      <c r="I159" s="3"/>
    </row>
    <row r="160" spans="1:9" x14ac:dyDescent="0.55000000000000004">
      <c r="A160" s="43"/>
      <c r="B160" s="7"/>
      <c r="C160" s="7"/>
      <c r="D160" s="20">
        <f>+Mayo!F160</f>
        <v>0</v>
      </c>
      <c r="E160" s="7"/>
      <c r="F160" s="20">
        <f t="shared" si="50"/>
        <v>0</v>
      </c>
      <c r="G160" s="36">
        <f t="shared" si="51"/>
        <v>0</v>
      </c>
      <c r="I160" s="3"/>
    </row>
    <row r="161" spans="1:9" x14ac:dyDescent="0.55000000000000004">
      <c r="A161" s="43"/>
      <c r="B161" s="38"/>
      <c r="I161" s="3"/>
    </row>
    <row r="162" spans="1:9" x14ac:dyDescent="0.55000000000000004">
      <c r="A162" s="43"/>
      <c r="B162" s="38"/>
      <c r="I162" s="3"/>
    </row>
    <row r="163" spans="1:9" x14ac:dyDescent="0.55000000000000004">
      <c r="A163" s="43"/>
      <c r="B163" s="38"/>
      <c r="C163" s="29"/>
      <c r="D163" s="29"/>
      <c r="E163" s="29"/>
      <c r="F163" s="29"/>
      <c r="G163" s="38"/>
      <c r="I163" s="3"/>
    </row>
    <row r="164" spans="1:9" x14ac:dyDescent="0.55000000000000004">
      <c r="A164" s="43"/>
      <c r="B164" s="38"/>
      <c r="C164" s="30"/>
      <c r="D164" s="29"/>
      <c r="E164" s="29"/>
      <c r="F164" s="29"/>
      <c r="G164" s="38"/>
      <c r="I164" s="3"/>
    </row>
    <row r="165" spans="1:9" x14ac:dyDescent="0.55000000000000004">
      <c r="A165" s="40" t="s">
        <v>176</v>
      </c>
      <c r="B165" s="41" t="s">
        <v>177</v>
      </c>
      <c r="C165" s="28">
        <f>+C166+C178</f>
        <v>29283608.960000001</v>
      </c>
      <c r="D165" s="28">
        <f t="shared" ref="D165:G165" si="52">+D166+D178</f>
        <v>2339218.0299999998</v>
      </c>
      <c r="E165" s="28">
        <f t="shared" si="52"/>
        <v>62776.480000000003</v>
      </c>
      <c r="F165" s="28">
        <f t="shared" si="52"/>
        <v>2401994.5099999998</v>
      </c>
      <c r="G165" s="28">
        <f t="shared" si="52"/>
        <v>18681614.449999999</v>
      </c>
      <c r="I165" s="3"/>
    </row>
    <row r="166" spans="1:9" x14ac:dyDescent="0.55000000000000004">
      <c r="A166" s="40" t="s">
        <v>178</v>
      </c>
      <c r="B166" s="41" t="s">
        <v>179</v>
      </c>
      <c r="C166" s="28">
        <f>SUM(C167:C175)</f>
        <v>2885000</v>
      </c>
      <c r="D166" s="28">
        <f t="shared" ref="D166:E166" si="53">SUM(D167:D175)</f>
        <v>39096</v>
      </c>
      <c r="E166" s="28">
        <f t="shared" si="53"/>
        <v>62776.480000000003</v>
      </c>
      <c r="F166" s="28">
        <f t="shared" ref="F166:G166" si="54">SUM(F167:F176)</f>
        <v>101872.48000000001</v>
      </c>
      <c r="G166" s="28">
        <f t="shared" si="54"/>
        <v>83127.51999999999</v>
      </c>
      <c r="I166" s="3"/>
    </row>
    <row r="167" spans="1:9" x14ac:dyDescent="0.55000000000000004">
      <c r="A167" s="43" t="s">
        <v>180</v>
      </c>
      <c r="B167" s="38" t="s">
        <v>181</v>
      </c>
      <c r="C167" s="7"/>
      <c r="D167" s="20">
        <f>+Mayo!F167</f>
        <v>0</v>
      </c>
      <c r="F167" s="20">
        <f t="shared" ref="F167:F175" si="55">+E167+D167</f>
        <v>0</v>
      </c>
      <c r="G167" s="36">
        <f t="shared" ref="G167:G175" si="56">+C169-F167</f>
        <v>0</v>
      </c>
      <c r="I167" s="3"/>
    </row>
    <row r="168" spans="1:9" x14ac:dyDescent="0.55000000000000004">
      <c r="A168" s="43" t="s">
        <v>182</v>
      </c>
      <c r="B168" s="44" t="s">
        <v>183</v>
      </c>
      <c r="C168" s="7">
        <v>2700000</v>
      </c>
      <c r="D168" s="20">
        <f>+Mayo!F168</f>
        <v>0</v>
      </c>
      <c r="F168" s="20">
        <f t="shared" si="55"/>
        <v>0</v>
      </c>
      <c r="G168" s="36">
        <f t="shared" si="56"/>
        <v>135000</v>
      </c>
      <c r="I168" s="3"/>
    </row>
    <row r="169" spans="1:9" x14ac:dyDescent="0.55000000000000004">
      <c r="A169" s="43" t="s">
        <v>184</v>
      </c>
      <c r="B169" s="44" t="s">
        <v>185</v>
      </c>
      <c r="C169" s="7"/>
      <c r="D169" s="20">
        <f>+Mayo!F169</f>
        <v>0</v>
      </c>
      <c r="F169" s="20">
        <f t="shared" si="55"/>
        <v>0</v>
      </c>
      <c r="G169" s="36">
        <f t="shared" si="56"/>
        <v>50000</v>
      </c>
      <c r="I169" s="3"/>
    </row>
    <row r="170" spans="1:9" x14ac:dyDescent="0.55000000000000004">
      <c r="A170" s="43" t="s">
        <v>186</v>
      </c>
      <c r="B170" s="44" t="s">
        <v>187</v>
      </c>
      <c r="C170" s="7">
        <v>135000</v>
      </c>
      <c r="D170" s="20">
        <f>+Mayo!F170</f>
        <v>4300</v>
      </c>
      <c r="E170" s="20">
        <v>50780.480000000003</v>
      </c>
      <c r="F170" s="20">
        <f t="shared" si="55"/>
        <v>55080.480000000003</v>
      </c>
      <c r="G170" s="36">
        <f t="shared" si="56"/>
        <v>-55080.480000000003</v>
      </c>
      <c r="I170" s="3"/>
    </row>
    <row r="171" spans="1:9" x14ac:dyDescent="0.55000000000000004">
      <c r="A171" s="43" t="s">
        <v>188</v>
      </c>
      <c r="B171" s="44" t="s">
        <v>189</v>
      </c>
      <c r="C171" s="7">
        <v>50000</v>
      </c>
      <c r="D171" s="20">
        <f>+Mayo!F171</f>
        <v>25799</v>
      </c>
      <c r="F171" s="20">
        <f t="shared" si="55"/>
        <v>25799</v>
      </c>
      <c r="G171" s="36">
        <f t="shared" si="56"/>
        <v>-25799</v>
      </c>
      <c r="I171" s="3"/>
    </row>
    <row r="172" spans="1:9" x14ac:dyDescent="0.55000000000000004">
      <c r="A172" s="43" t="s">
        <v>190</v>
      </c>
      <c r="B172" s="44" t="s">
        <v>191</v>
      </c>
      <c r="C172" s="7"/>
      <c r="D172" s="20">
        <f>+Mayo!F172</f>
        <v>0</v>
      </c>
      <c r="F172" s="20">
        <f t="shared" si="55"/>
        <v>0</v>
      </c>
      <c r="G172" s="36">
        <f t="shared" si="56"/>
        <v>0</v>
      </c>
      <c r="I172" s="3"/>
    </row>
    <row r="173" spans="1:9" x14ac:dyDescent="0.55000000000000004">
      <c r="A173" s="43" t="s">
        <v>192</v>
      </c>
      <c r="B173" s="44" t="s">
        <v>193</v>
      </c>
      <c r="C173" s="7"/>
      <c r="D173" s="20">
        <f>+Mayo!F173</f>
        <v>8997</v>
      </c>
      <c r="E173" s="20">
        <v>11996</v>
      </c>
      <c r="F173" s="20">
        <f t="shared" si="55"/>
        <v>20993</v>
      </c>
      <c r="G173" s="36">
        <f t="shared" si="56"/>
        <v>-20993</v>
      </c>
      <c r="I173" s="3"/>
    </row>
    <row r="174" spans="1:9" x14ac:dyDescent="0.55000000000000004">
      <c r="A174" s="43" t="s">
        <v>194</v>
      </c>
      <c r="B174" s="44" t="s">
        <v>195</v>
      </c>
      <c r="D174" s="20">
        <f>+Mayo!F174</f>
        <v>0</v>
      </c>
      <c r="F174" s="20">
        <f t="shared" si="55"/>
        <v>0</v>
      </c>
      <c r="G174" s="36">
        <f t="shared" si="56"/>
        <v>0</v>
      </c>
      <c r="I174" s="3"/>
    </row>
    <row r="175" spans="1:9" x14ac:dyDescent="0.55000000000000004">
      <c r="A175" s="43" t="s">
        <v>196</v>
      </c>
      <c r="B175" s="44" t="s">
        <v>197</v>
      </c>
      <c r="D175" s="20">
        <f>+Mayo!F175</f>
        <v>0</v>
      </c>
      <c r="F175" s="20">
        <f t="shared" si="55"/>
        <v>0</v>
      </c>
      <c r="G175" s="36">
        <f t="shared" si="56"/>
        <v>0</v>
      </c>
      <c r="I175" s="3"/>
    </row>
    <row r="176" spans="1:9" x14ac:dyDescent="0.55000000000000004">
      <c r="A176" s="43"/>
      <c r="B176" s="44"/>
      <c r="I176" s="3"/>
    </row>
    <row r="177" spans="1:9" x14ac:dyDescent="0.55000000000000004">
      <c r="A177" s="43"/>
      <c r="B177" s="44"/>
      <c r="C177" s="30"/>
      <c r="D177" s="30"/>
      <c r="E177" s="30"/>
      <c r="F177" s="30"/>
      <c r="G177" s="39"/>
      <c r="I177" s="3"/>
    </row>
    <row r="178" spans="1:9" x14ac:dyDescent="0.55000000000000004">
      <c r="A178" s="40" t="s">
        <v>198</v>
      </c>
      <c r="B178" s="53" t="s">
        <v>199</v>
      </c>
      <c r="C178" s="24">
        <f>+C179</f>
        <v>26398608.960000001</v>
      </c>
      <c r="D178" s="23">
        <f t="shared" ref="D178:G178" si="57">+D179</f>
        <v>2300122.0299999998</v>
      </c>
      <c r="E178" s="23">
        <f t="shared" si="57"/>
        <v>0</v>
      </c>
      <c r="F178" s="23">
        <f t="shared" si="57"/>
        <v>2300122.0299999998</v>
      </c>
      <c r="G178" s="23">
        <f t="shared" si="57"/>
        <v>18598486.93</v>
      </c>
      <c r="I178" s="3"/>
    </row>
    <row r="179" spans="1:9" x14ac:dyDescent="0.55000000000000004">
      <c r="A179" s="40" t="s">
        <v>200</v>
      </c>
      <c r="B179" s="53" t="s">
        <v>201</v>
      </c>
      <c r="C179" s="62">
        <f>SUM(C180:C184)</f>
        <v>26398608.960000001</v>
      </c>
      <c r="D179" s="30">
        <f t="shared" ref="D179:G179" si="58">SUM(D180:D184)</f>
        <v>2300122.0299999998</v>
      </c>
      <c r="E179" s="30">
        <f t="shared" si="58"/>
        <v>0</v>
      </c>
      <c r="F179" s="30">
        <f t="shared" si="58"/>
        <v>2300122.0299999998</v>
      </c>
      <c r="G179" s="30">
        <f t="shared" si="58"/>
        <v>18598486.93</v>
      </c>
      <c r="I179" s="3"/>
    </row>
    <row r="180" spans="1:9" x14ac:dyDescent="0.55000000000000004">
      <c r="A180" s="43" t="s">
        <v>202</v>
      </c>
      <c r="B180" s="44" t="s">
        <v>203</v>
      </c>
      <c r="C180" s="20">
        <v>800000</v>
      </c>
      <c r="D180" s="20">
        <f>+Mayo!F180</f>
        <v>0</v>
      </c>
      <c r="F180" s="20">
        <f t="shared" ref="F180:F184" si="59">+E180+D180</f>
        <v>0</v>
      </c>
      <c r="G180" s="36">
        <f>+C182-F180</f>
        <v>6400000</v>
      </c>
      <c r="I180" s="3"/>
    </row>
    <row r="181" spans="1:9" x14ac:dyDescent="0.55000000000000004">
      <c r="A181" s="43" t="s">
        <v>204</v>
      </c>
      <c r="B181" s="44" t="s">
        <v>238</v>
      </c>
      <c r="C181" s="20">
        <v>4700000</v>
      </c>
      <c r="D181" s="20">
        <f>+Mayo!F181</f>
        <v>0</v>
      </c>
      <c r="F181" s="20">
        <f t="shared" si="59"/>
        <v>0</v>
      </c>
      <c r="G181" s="36">
        <f>+C183-F181</f>
        <v>5900000</v>
      </c>
      <c r="I181" s="3"/>
    </row>
    <row r="182" spans="1:9" x14ac:dyDescent="0.55000000000000004">
      <c r="A182" s="43" t="s">
        <v>205</v>
      </c>
      <c r="B182" s="32" t="s">
        <v>239</v>
      </c>
      <c r="C182" s="20">
        <v>6400000</v>
      </c>
      <c r="D182" s="20">
        <f>+Mayo!F182</f>
        <v>0</v>
      </c>
      <c r="F182" s="20">
        <f t="shared" si="59"/>
        <v>0</v>
      </c>
      <c r="G182" s="36">
        <f>+C184-F182</f>
        <v>8598608.9600000009</v>
      </c>
      <c r="I182" s="3"/>
    </row>
    <row r="183" spans="1:9" x14ac:dyDescent="0.55000000000000004">
      <c r="A183" s="43" t="s">
        <v>206</v>
      </c>
      <c r="B183" s="32" t="s">
        <v>240</v>
      </c>
      <c r="C183" s="20">
        <v>5900000</v>
      </c>
      <c r="D183" s="20">
        <f>+Mayo!F183</f>
        <v>0</v>
      </c>
      <c r="F183" s="20">
        <f t="shared" si="59"/>
        <v>0</v>
      </c>
      <c r="G183" s="36">
        <f>+C185-F183</f>
        <v>0</v>
      </c>
      <c r="I183" s="3"/>
    </row>
    <row r="184" spans="1:9" x14ac:dyDescent="0.55000000000000004">
      <c r="A184" s="43" t="s">
        <v>207</v>
      </c>
      <c r="B184" s="44" t="s">
        <v>230</v>
      </c>
      <c r="C184" s="20">
        <v>8598608.9600000009</v>
      </c>
      <c r="D184" s="20">
        <f>+Mayo!F184</f>
        <v>2300122.0299999998</v>
      </c>
      <c r="F184" s="20">
        <f t="shared" si="59"/>
        <v>2300122.0299999998</v>
      </c>
      <c r="G184" s="36">
        <f>+C186-F184</f>
        <v>-2300122.0299999998</v>
      </c>
      <c r="I184" s="3"/>
    </row>
    <row r="185" spans="1:9" x14ac:dyDescent="0.55000000000000004">
      <c r="A185" s="43"/>
      <c r="B185" s="44"/>
      <c r="I185" s="3"/>
    </row>
    <row r="186" spans="1:9" x14ac:dyDescent="0.55000000000000004">
      <c r="A186" s="43"/>
      <c r="I186" s="3"/>
    </row>
    <row r="187" spans="1:9" x14ac:dyDescent="0.55000000000000004">
      <c r="A187" s="43"/>
      <c r="B187" s="38"/>
      <c r="I187" s="3"/>
    </row>
    <row r="188" spans="1:9" x14ac:dyDescent="0.55000000000000004">
      <c r="A188" s="43"/>
      <c r="B188" s="38"/>
      <c r="I188" s="3"/>
    </row>
    <row r="189" spans="1:9" x14ac:dyDescent="0.55000000000000004">
      <c r="A189" s="43"/>
      <c r="B189" s="38"/>
      <c r="I189" s="3"/>
    </row>
    <row r="190" spans="1:9" x14ac:dyDescent="0.55000000000000004">
      <c r="A190" s="43"/>
      <c r="B190" s="38"/>
      <c r="I190" s="3"/>
    </row>
    <row r="191" spans="1:9" x14ac:dyDescent="0.55000000000000004">
      <c r="A191" s="40" t="s">
        <v>208</v>
      </c>
      <c r="B191" s="41" t="s">
        <v>209</v>
      </c>
      <c r="C191" s="23">
        <f>+C192</f>
        <v>10536775.050000001</v>
      </c>
      <c r="D191" s="23">
        <f t="shared" ref="D191:G192" si="60">+D192</f>
        <v>11595138</v>
      </c>
      <c r="E191" s="23">
        <f t="shared" si="60"/>
        <v>0</v>
      </c>
      <c r="F191" s="23">
        <f t="shared" si="60"/>
        <v>11595138</v>
      </c>
      <c r="G191" s="23">
        <f t="shared" si="60"/>
        <v>-11595138</v>
      </c>
      <c r="I191" s="3"/>
    </row>
    <row r="192" spans="1:9" x14ac:dyDescent="0.55000000000000004">
      <c r="A192" s="40" t="s">
        <v>210</v>
      </c>
      <c r="B192" s="41" t="s">
        <v>211</v>
      </c>
      <c r="C192" s="23">
        <f>+C193</f>
        <v>10536775.050000001</v>
      </c>
      <c r="D192" s="23">
        <f t="shared" si="60"/>
        <v>11595138</v>
      </c>
      <c r="E192" s="23">
        <f t="shared" si="60"/>
        <v>0</v>
      </c>
      <c r="F192" s="23">
        <f t="shared" si="60"/>
        <v>11595138</v>
      </c>
      <c r="G192" s="23">
        <f t="shared" si="60"/>
        <v>-11595138</v>
      </c>
      <c r="I192" s="3"/>
    </row>
    <row r="193" spans="1:9" x14ac:dyDescent="0.55000000000000004">
      <c r="A193" s="43" t="s">
        <v>212</v>
      </c>
      <c r="B193" s="38" t="s">
        <v>213</v>
      </c>
      <c r="C193" s="20">
        <v>10536775.050000001</v>
      </c>
      <c r="D193" s="20">
        <f>+Mayo!F193</f>
        <v>11595138</v>
      </c>
      <c r="F193" s="20">
        <f>+D193+E193</f>
        <v>11595138</v>
      </c>
      <c r="G193" s="36">
        <f>+C195-F193</f>
        <v>-11595138</v>
      </c>
      <c r="I193" s="3"/>
    </row>
    <row r="194" spans="1:9" x14ac:dyDescent="0.55000000000000004">
      <c r="A194" s="43" t="s">
        <v>214</v>
      </c>
      <c r="B194" s="38" t="s">
        <v>215</v>
      </c>
      <c r="D194" s="20">
        <f>+Mayo!F194</f>
        <v>0</v>
      </c>
      <c r="G194" s="36">
        <f>+C196-F194</f>
        <v>0</v>
      </c>
      <c r="I194" s="3"/>
    </row>
    <row r="195" spans="1:9" x14ac:dyDescent="0.55000000000000004">
      <c r="A195" s="38"/>
      <c r="B195" s="38"/>
      <c r="G195" s="36">
        <f>+C197-F195</f>
        <v>4511987.63</v>
      </c>
      <c r="I195" s="3"/>
    </row>
    <row r="196" spans="1:9" x14ac:dyDescent="0.55000000000000004">
      <c r="A196" s="38"/>
      <c r="B196" s="38"/>
      <c r="I196" s="3"/>
    </row>
    <row r="197" spans="1:9" x14ac:dyDescent="0.55000000000000004">
      <c r="A197" s="40" t="s">
        <v>216</v>
      </c>
      <c r="B197" s="41" t="s">
        <v>217</v>
      </c>
      <c r="C197" s="24">
        <f>+C198</f>
        <v>4511987.63</v>
      </c>
      <c r="D197" s="24">
        <f t="shared" ref="D197:G197" si="61">+D198</f>
        <v>0</v>
      </c>
      <c r="E197" s="24">
        <f t="shared" si="61"/>
        <v>0</v>
      </c>
      <c r="F197" s="24">
        <f t="shared" si="61"/>
        <v>0</v>
      </c>
      <c r="G197" s="24">
        <f t="shared" si="61"/>
        <v>0</v>
      </c>
      <c r="I197" s="3"/>
    </row>
    <row r="198" spans="1:9" x14ac:dyDescent="0.55000000000000004">
      <c r="A198" s="40" t="s">
        <v>218</v>
      </c>
      <c r="B198" s="41" t="s">
        <v>219</v>
      </c>
      <c r="C198" s="24">
        <f>+C200</f>
        <v>4511987.63</v>
      </c>
      <c r="D198" s="24">
        <f t="shared" ref="D198:G198" si="62">+D200</f>
        <v>0</v>
      </c>
      <c r="E198" s="24">
        <f t="shared" si="62"/>
        <v>0</v>
      </c>
      <c r="F198" s="24">
        <f t="shared" si="62"/>
        <v>0</v>
      </c>
      <c r="G198" s="24">
        <f t="shared" si="62"/>
        <v>0</v>
      </c>
      <c r="I198" s="3"/>
    </row>
    <row r="199" spans="1:9" x14ac:dyDescent="0.55000000000000004">
      <c r="A199" s="40" t="s">
        <v>220</v>
      </c>
      <c r="B199" s="41" t="s">
        <v>219</v>
      </c>
      <c r="C199" s="24">
        <f>SUM(C200:C201)</f>
        <v>4511987.63</v>
      </c>
      <c r="D199" s="24">
        <f t="shared" ref="D199:G199" si="63">+D200</f>
        <v>0</v>
      </c>
      <c r="E199" s="24">
        <f t="shared" si="63"/>
        <v>0</v>
      </c>
      <c r="F199" s="24">
        <f t="shared" si="63"/>
        <v>0</v>
      </c>
      <c r="G199" s="24">
        <f t="shared" si="63"/>
        <v>0</v>
      </c>
      <c r="I199" s="3"/>
    </row>
    <row r="200" spans="1:9" x14ac:dyDescent="0.55000000000000004">
      <c r="A200" s="43" t="s">
        <v>221</v>
      </c>
      <c r="B200" s="44" t="s">
        <v>222</v>
      </c>
      <c r="C200" s="7">
        <v>4511987.63</v>
      </c>
      <c r="D200" s="20">
        <f>+Mayo!F200</f>
        <v>0</v>
      </c>
      <c r="G200" s="36">
        <f>+C202-F200</f>
        <v>0</v>
      </c>
      <c r="I200" s="3"/>
    </row>
    <row r="201" spans="1:9" x14ac:dyDescent="0.55000000000000004">
      <c r="A201" s="43" t="s">
        <v>267</v>
      </c>
      <c r="B201" s="38" t="s">
        <v>268</v>
      </c>
      <c r="D201" s="7"/>
      <c r="I201" s="3"/>
    </row>
    <row r="202" spans="1:9" x14ac:dyDescent="0.55000000000000004">
      <c r="A202" s="38"/>
      <c r="B202" s="38"/>
      <c r="D202" s="7"/>
      <c r="I202" s="3"/>
    </row>
    <row r="203" spans="1:9" x14ac:dyDescent="0.55000000000000004">
      <c r="A203" s="38"/>
      <c r="B203" s="38"/>
      <c r="I203" s="3"/>
    </row>
    <row r="204" spans="1:9" x14ac:dyDescent="0.55000000000000004">
      <c r="A204" s="38"/>
      <c r="B204" s="38"/>
      <c r="I204" s="3"/>
    </row>
    <row r="212" spans="1:9" x14ac:dyDescent="0.55000000000000004">
      <c r="A212" s="54"/>
      <c r="B212" s="3"/>
      <c r="C212" s="32"/>
    </row>
    <row r="214" spans="1:9" x14ac:dyDescent="0.55000000000000004">
      <c r="D214" s="32"/>
      <c r="E214" s="3"/>
      <c r="F214" s="3"/>
      <c r="G214" s="3"/>
      <c r="I214" s="3"/>
    </row>
  </sheetData>
  <mergeCells count="4">
    <mergeCell ref="B2:C2"/>
    <mergeCell ref="B3:C3"/>
    <mergeCell ref="B93:C93"/>
    <mergeCell ref="B92:C9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7"/>
  <sheetViews>
    <sheetView topLeftCell="A196" workbookViewId="0">
      <selection activeCell="A205" sqref="A205:XFD243"/>
    </sheetView>
  </sheetViews>
  <sheetFormatPr baseColWidth="10" defaultColWidth="11.41796875" defaultRowHeight="15.3" x14ac:dyDescent="0.55000000000000004"/>
  <cols>
    <col min="1" max="1" width="10.15625" style="32" bestFit="1" customWidth="1"/>
    <col min="2" max="2" width="50.26171875" style="32" customWidth="1"/>
    <col min="3" max="3" width="16.83984375" style="20" bestFit="1" customWidth="1"/>
    <col min="4" max="4" width="19.68359375" style="20" customWidth="1"/>
    <col min="5" max="5" width="15.578125" style="20" bestFit="1" customWidth="1"/>
    <col min="6" max="6" width="16.83984375" style="20" bestFit="1" customWidth="1"/>
    <col min="7" max="7" width="16.83984375" style="32" bestFit="1" customWidth="1"/>
    <col min="8" max="8" width="18.15625" style="3" customWidth="1"/>
    <col min="9" max="9" width="12.68359375" style="5" bestFit="1" customWidth="1"/>
    <col min="10" max="10" width="13" style="3" bestFit="1" customWidth="1"/>
    <col min="11" max="16384" width="11.41796875" style="3"/>
  </cols>
  <sheetData>
    <row r="2" spans="1:11" x14ac:dyDescent="0.55000000000000004">
      <c r="B2" s="65" t="s">
        <v>224</v>
      </c>
      <c r="C2" s="65"/>
    </row>
    <row r="3" spans="1:11" x14ac:dyDescent="0.55000000000000004">
      <c r="B3" s="65" t="s">
        <v>92</v>
      </c>
      <c r="C3" s="65"/>
    </row>
    <row r="4" spans="1:11" x14ac:dyDescent="0.55000000000000004">
      <c r="B4" s="6"/>
      <c r="C4" s="7"/>
    </row>
    <row r="5" spans="1:11" x14ac:dyDescent="0.55000000000000004">
      <c r="B5" s="6" t="s">
        <v>251</v>
      </c>
      <c r="C5" s="7"/>
      <c r="F5" s="34" t="s">
        <v>275</v>
      </c>
    </row>
    <row r="6" spans="1:11" x14ac:dyDescent="0.55000000000000004">
      <c r="B6" s="61"/>
    </row>
    <row r="7" spans="1:11" x14ac:dyDescent="0.55000000000000004">
      <c r="B7" s="6"/>
      <c r="C7" s="20" t="s">
        <v>250</v>
      </c>
      <c r="D7" s="21" t="s">
        <v>244</v>
      </c>
      <c r="E7" s="21" t="s">
        <v>245</v>
      </c>
      <c r="F7" s="32"/>
      <c r="G7" s="20"/>
    </row>
    <row r="8" spans="1:11" x14ac:dyDescent="0.55000000000000004">
      <c r="B8" s="6"/>
      <c r="D8" s="22" t="s">
        <v>246</v>
      </c>
      <c r="E8" s="22" t="s">
        <v>247</v>
      </c>
      <c r="F8" s="33" t="s">
        <v>248</v>
      </c>
      <c r="G8" s="33" t="s">
        <v>249</v>
      </c>
    </row>
    <row r="9" spans="1:11" x14ac:dyDescent="0.55000000000000004">
      <c r="A9" s="40" t="s">
        <v>2</v>
      </c>
      <c r="B9" s="41" t="s">
        <v>3</v>
      </c>
      <c r="C9" s="24">
        <f>+C11+C51+C67</f>
        <v>196879494.89000002</v>
      </c>
      <c r="D9" s="24">
        <f t="shared" ref="D9" si="0">+D11+D51</f>
        <v>363123570.42681235</v>
      </c>
      <c r="E9" s="24">
        <f>+E11+E51</f>
        <v>16382681.380000001</v>
      </c>
      <c r="F9" s="24">
        <f t="shared" ref="F9:G9" si="1">+F11+F51</f>
        <v>104389175.14</v>
      </c>
      <c r="G9" s="24">
        <f t="shared" si="1"/>
        <v>63391710.789999992</v>
      </c>
    </row>
    <row r="10" spans="1:11" x14ac:dyDescent="0.55000000000000004">
      <c r="A10" s="39"/>
      <c r="B10" s="39"/>
      <c r="C10" s="30"/>
    </row>
    <row r="11" spans="1:11" x14ac:dyDescent="0.55000000000000004">
      <c r="A11" s="40" t="s">
        <v>4</v>
      </c>
      <c r="B11" s="41" t="s">
        <v>5</v>
      </c>
      <c r="C11" s="24">
        <f t="shared" ref="C11" si="2">+C12</f>
        <v>11456000.460000001</v>
      </c>
      <c r="D11" s="24">
        <f t="shared" ref="D11:G11" si="3">+D12</f>
        <v>3212807.4699999997</v>
      </c>
      <c r="E11" s="24">
        <f t="shared" si="3"/>
        <v>751460.97</v>
      </c>
      <c r="F11" s="24">
        <f t="shared" si="3"/>
        <v>3964268.4399999995</v>
      </c>
      <c r="G11" s="24">
        <f t="shared" si="3"/>
        <v>7491732.0200000005</v>
      </c>
    </row>
    <row r="12" spans="1:11" x14ac:dyDescent="0.55000000000000004">
      <c r="A12" s="42" t="s">
        <v>6</v>
      </c>
      <c r="B12" s="35" t="s">
        <v>7</v>
      </c>
      <c r="C12" s="24">
        <f t="shared" ref="C12" si="4">+C13+C27+C33+C42+C46</f>
        <v>11456000.460000001</v>
      </c>
      <c r="D12" s="24">
        <f t="shared" ref="D12" si="5">+D13+D27+D33+D42+D46</f>
        <v>3212807.4699999997</v>
      </c>
      <c r="E12" s="24">
        <f t="shared" ref="E12:G12" si="6">+E13+E27+E33+E42+E46</f>
        <v>751460.97</v>
      </c>
      <c r="F12" s="24">
        <f t="shared" si="6"/>
        <v>3964268.4399999995</v>
      </c>
      <c r="G12" s="24">
        <f t="shared" si="6"/>
        <v>7491732.0200000005</v>
      </c>
      <c r="H12" s="11"/>
    </row>
    <row r="13" spans="1:11" x14ac:dyDescent="0.55000000000000004">
      <c r="A13" s="42" t="s">
        <v>8</v>
      </c>
      <c r="B13" s="35" t="s">
        <v>9</v>
      </c>
      <c r="C13" s="24">
        <f t="shared" ref="C13" si="7">SUM(C14:C25)</f>
        <v>2211593.9699999997</v>
      </c>
      <c r="D13" s="24">
        <f t="shared" ref="D13" si="8">SUM(D14:D25)</f>
        <v>1350768.19</v>
      </c>
      <c r="E13" s="24">
        <f t="shared" ref="E13:G13" si="9">SUM(E14:E25)</f>
        <v>154493.37</v>
      </c>
      <c r="F13" s="24">
        <f t="shared" si="9"/>
        <v>1505261.5599999998</v>
      </c>
      <c r="G13" s="24">
        <f t="shared" si="9"/>
        <v>706332.41</v>
      </c>
    </row>
    <row r="14" spans="1:11" x14ac:dyDescent="0.55000000000000004">
      <c r="A14" s="43" t="s">
        <v>10</v>
      </c>
      <c r="B14" s="38" t="s">
        <v>11</v>
      </c>
      <c r="C14" s="55">
        <v>1720120.43</v>
      </c>
      <c r="D14" s="20">
        <f>+Junio!F14</f>
        <v>654777.27999999991</v>
      </c>
      <c r="E14" s="20">
        <v>96015.46</v>
      </c>
      <c r="F14" s="20">
        <f>+E14+D14</f>
        <v>750792.73999999987</v>
      </c>
      <c r="G14" s="36">
        <f>+C14-F14</f>
        <v>969327.69000000006</v>
      </c>
      <c r="H14"/>
      <c r="I14" s="2"/>
      <c r="J14" s="58"/>
      <c r="K14" s="57"/>
    </row>
    <row r="15" spans="1:11" x14ac:dyDescent="0.55000000000000004">
      <c r="A15" s="43" t="s">
        <v>12</v>
      </c>
      <c r="B15" s="38" t="s">
        <v>13</v>
      </c>
      <c r="C15" s="20">
        <v>4167.43</v>
      </c>
      <c r="D15" s="20">
        <f>+Junio!F15</f>
        <v>0</v>
      </c>
      <c r="F15" s="20">
        <f t="shared" ref="F15:F25" si="10">+E15+D15</f>
        <v>0</v>
      </c>
      <c r="G15" s="36">
        <f t="shared" ref="G15:G25" si="11">+C15-F15</f>
        <v>4167.43</v>
      </c>
      <c r="H15"/>
      <c r="I15" s="2"/>
      <c r="J15" s="58"/>
      <c r="K15" s="57"/>
    </row>
    <row r="16" spans="1:11" x14ac:dyDescent="0.55000000000000004">
      <c r="A16" s="43" t="s">
        <v>14</v>
      </c>
      <c r="B16" s="38" t="s">
        <v>15</v>
      </c>
      <c r="D16" s="20">
        <f>+Junio!F16</f>
        <v>0</v>
      </c>
      <c r="F16" s="20">
        <f t="shared" si="10"/>
        <v>0</v>
      </c>
      <c r="G16" s="36">
        <f t="shared" si="11"/>
        <v>0</v>
      </c>
      <c r="H16"/>
      <c r="I16" s="2"/>
      <c r="J16" s="58"/>
      <c r="K16" s="57"/>
    </row>
    <row r="17" spans="1:11" x14ac:dyDescent="0.55000000000000004">
      <c r="A17" s="43" t="s">
        <v>16</v>
      </c>
      <c r="B17" s="38" t="s">
        <v>17</v>
      </c>
      <c r="D17" s="20">
        <f>+Junio!F17</f>
        <v>0</v>
      </c>
      <c r="F17" s="20">
        <f t="shared" si="10"/>
        <v>0</v>
      </c>
      <c r="G17" s="36">
        <f t="shared" si="11"/>
        <v>0</v>
      </c>
      <c r="H17"/>
      <c r="I17" s="2"/>
      <c r="J17" s="58"/>
      <c r="K17" s="57"/>
    </row>
    <row r="18" spans="1:11" x14ac:dyDescent="0.55000000000000004">
      <c r="A18" s="43" t="s">
        <v>18</v>
      </c>
      <c r="B18" s="38" t="s">
        <v>19</v>
      </c>
      <c r="C18" s="20">
        <v>125896.46</v>
      </c>
      <c r="D18" s="20">
        <f>+Junio!F18</f>
        <v>82795</v>
      </c>
      <c r="E18" s="20">
        <v>26850</v>
      </c>
      <c r="F18" s="20">
        <f t="shared" si="10"/>
        <v>109645</v>
      </c>
      <c r="G18" s="36">
        <f t="shared" si="11"/>
        <v>16251.460000000006</v>
      </c>
      <c r="H18" s="2"/>
      <c r="I18" s="2"/>
      <c r="J18" s="58"/>
      <c r="K18" s="57"/>
    </row>
    <row r="19" spans="1:11" x14ac:dyDescent="0.55000000000000004">
      <c r="A19" s="43" t="s">
        <v>20</v>
      </c>
      <c r="B19" s="38" t="s">
        <v>21</v>
      </c>
      <c r="C19" s="20">
        <v>29071.71</v>
      </c>
      <c r="D19" s="20">
        <f>+Junio!F19</f>
        <v>23972.91</v>
      </c>
      <c r="E19" s="20">
        <v>10337.91</v>
      </c>
      <c r="F19" s="20">
        <f t="shared" si="10"/>
        <v>34310.82</v>
      </c>
      <c r="G19" s="36">
        <f t="shared" si="11"/>
        <v>-5239.1100000000006</v>
      </c>
      <c r="H19"/>
      <c r="I19" s="2"/>
      <c r="J19" s="58"/>
      <c r="K19" s="57"/>
    </row>
    <row r="20" spans="1:11" x14ac:dyDescent="0.55000000000000004">
      <c r="A20" s="43" t="s">
        <v>22</v>
      </c>
      <c r="B20" s="38" t="s">
        <v>23</v>
      </c>
      <c r="D20" s="20">
        <f>+Junio!F20</f>
        <v>0</v>
      </c>
      <c r="F20" s="20">
        <f t="shared" si="10"/>
        <v>0</v>
      </c>
      <c r="G20" s="36">
        <f t="shared" si="11"/>
        <v>0</v>
      </c>
      <c r="H20"/>
      <c r="I20" s="2"/>
      <c r="J20" s="58"/>
      <c r="K20" s="57"/>
    </row>
    <row r="21" spans="1:11" x14ac:dyDescent="0.55000000000000004">
      <c r="A21" s="43" t="s">
        <v>24</v>
      </c>
      <c r="B21" s="38" t="s">
        <v>25</v>
      </c>
      <c r="D21" s="20">
        <f>+Junio!F21</f>
        <v>0</v>
      </c>
      <c r="F21" s="20">
        <f t="shared" si="10"/>
        <v>0</v>
      </c>
      <c r="G21" s="36">
        <f t="shared" si="11"/>
        <v>0</v>
      </c>
      <c r="H21"/>
      <c r="I21" s="2"/>
      <c r="J21" s="57"/>
      <c r="K21" s="57"/>
    </row>
    <row r="22" spans="1:11" x14ac:dyDescent="0.55000000000000004">
      <c r="A22" s="43" t="s">
        <v>26</v>
      </c>
      <c r="B22" s="38" t="s">
        <v>27</v>
      </c>
      <c r="C22" s="20">
        <v>87025.71</v>
      </c>
      <c r="D22" s="20">
        <f>+Junio!F22</f>
        <v>41861</v>
      </c>
      <c r="E22" s="20">
        <v>7400</v>
      </c>
      <c r="F22" s="20">
        <f t="shared" si="10"/>
        <v>49261</v>
      </c>
      <c r="G22" s="36">
        <f t="shared" si="11"/>
        <v>37764.710000000006</v>
      </c>
      <c r="H22" s="56"/>
      <c r="I22" s="2"/>
      <c r="J22" s="57"/>
      <c r="K22" s="57"/>
    </row>
    <row r="23" spans="1:11" x14ac:dyDescent="0.55000000000000004">
      <c r="A23" s="43" t="s">
        <v>28</v>
      </c>
      <c r="B23" s="38" t="s">
        <v>29</v>
      </c>
      <c r="D23" s="20">
        <f>+Junio!F23</f>
        <v>0</v>
      </c>
      <c r="F23" s="20">
        <f t="shared" si="10"/>
        <v>0</v>
      </c>
      <c r="G23" s="36">
        <f t="shared" si="11"/>
        <v>0</v>
      </c>
      <c r="H23" s="56"/>
      <c r="I23" s="2"/>
      <c r="J23" s="57"/>
      <c r="K23" s="57"/>
    </row>
    <row r="24" spans="1:11" x14ac:dyDescent="0.55000000000000004">
      <c r="A24" s="43" t="s">
        <v>227</v>
      </c>
      <c r="B24" s="32" t="s">
        <v>232</v>
      </c>
      <c r="C24" s="20">
        <v>29060.57</v>
      </c>
      <c r="D24" s="20">
        <f>+Junio!F24</f>
        <v>0</v>
      </c>
      <c r="F24" s="20">
        <f t="shared" si="10"/>
        <v>0</v>
      </c>
      <c r="G24" s="36">
        <f t="shared" si="11"/>
        <v>29060.57</v>
      </c>
      <c r="J24" s="5"/>
    </row>
    <row r="25" spans="1:11" x14ac:dyDescent="0.55000000000000004">
      <c r="A25" s="43" t="s">
        <v>243</v>
      </c>
      <c r="B25" s="38" t="s">
        <v>223</v>
      </c>
      <c r="C25" s="20">
        <v>216251.66</v>
      </c>
      <c r="D25" s="20">
        <f>+Junio!F25</f>
        <v>547362</v>
      </c>
      <c r="E25" s="20">
        <v>13890</v>
      </c>
      <c r="F25" s="20">
        <f t="shared" si="10"/>
        <v>561252</v>
      </c>
      <c r="G25" s="36">
        <f t="shared" si="11"/>
        <v>-345000.33999999997</v>
      </c>
      <c r="J25" s="5"/>
    </row>
    <row r="26" spans="1:11" x14ac:dyDescent="0.55000000000000004">
      <c r="A26" s="38"/>
      <c r="B26" s="38"/>
      <c r="G26" s="37"/>
      <c r="J26" s="5"/>
    </row>
    <row r="27" spans="1:11" x14ac:dyDescent="0.55000000000000004">
      <c r="A27" s="42" t="s">
        <v>30</v>
      </c>
      <c r="B27" s="35" t="s">
        <v>31</v>
      </c>
      <c r="C27" s="23">
        <f>SUM(C28:C30)</f>
        <v>3217332.59</v>
      </c>
      <c r="D27" s="23">
        <f t="shared" ref="D27:G27" si="12">SUM(D28:D30)</f>
        <v>1754539.2799999998</v>
      </c>
      <c r="E27" s="23">
        <f t="shared" si="12"/>
        <v>596967.6</v>
      </c>
      <c r="F27" s="23">
        <f t="shared" si="12"/>
        <v>2351506.88</v>
      </c>
      <c r="G27" s="23">
        <f t="shared" si="12"/>
        <v>865825.71</v>
      </c>
      <c r="J27" s="5"/>
    </row>
    <row r="28" spans="1:11" x14ac:dyDescent="0.55000000000000004">
      <c r="A28" s="43" t="s">
        <v>32</v>
      </c>
      <c r="B28" s="38" t="s">
        <v>33</v>
      </c>
      <c r="C28" s="20">
        <v>3217332.59</v>
      </c>
      <c r="D28" s="20">
        <f>+Junio!F28</f>
        <v>1754539.2799999998</v>
      </c>
      <c r="E28" s="55">
        <v>596967.6</v>
      </c>
      <c r="F28" s="20">
        <f t="shared" ref="F28:F30" si="13">+E28+D28</f>
        <v>2351506.88</v>
      </c>
      <c r="G28" s="36">
        <f t="shared" ref="G28:G30" si="14">+C28-F28</f>
        <v>865825.71</v>
      </c>
    </row>
    <row r="29" spans="1:11" x14ac:dyDescent="0.55000000000000004">
      <c r="A29" s="43" t="s">
        <v>34</v>
      </c>
      <c r="D29" s="20">
        <f>+Junio!F29</f>
        <v>0</v>
      </c>
      <c r="F29" s="20">
        <f t="shared" si="13"/>
        <v>0</v>
      </c>
      <c r="G29" s="36">
        <f t="shared" si="14"/>
        <v>0</v>
      </c>
    </row>
    <row r="30" spans="1:11" x14ac:dyDescent="0.55000000000000004">
      <c r="A30" s="43" t="s">
        <v>35</v>
      </c>
      <c r="D30" s="20">
        <f>+Junio!F30</f>
        <v>0</v>
      </c>
      <c r="F30" s="20">
        <f t="shared" si="13"/>
        <v>0</v>
      </c>
      <c r="G30" s="36">
        <f t="shared" si="14"/>
        <v>0</v>
      </c>
    </row>
    <row r="31" spans="1:11" x14ac:dyDescent="0.55000000000000004">
      <c r="A31" s="43"/>
      <c r="B31" s="38"/>
      <c r="G31" s="37"/>
    </row>
    <row r="32" spans="1:11" x14ac:dyDescent="0.55000000000000004">
      <c r="A32" s="43"/>
      <c r="B32" s="38"/>
      <c r="G32" s="37"/>
    </row>
    <row r="33" spans="1:9" x14ac:dyDescent="0.55000000000000004">
      <c r="A33" s="42" t="s">
        <v>36</v>
      </c>
      <c r="B33" s="35" t="s">
        <v>37</v>
      </c>
      <c r="C33" s="23">
        <f>SUM(C34:C39)</f>
        <v>126828</v>
      </c>
      <c r="D33" s="23">
        <f t="shared" ref="D33:G33" si="15">SUM(D34:D39)</f>
        <v>107500</v>
      </c>
      <c r="E33" s="23">
        <f t="shared" si="15"/>
        <v>0</v>
      </c>
      <c r="F33" s="23">
        <f t="shared" si="15"/>
        <v>107500</v>
      </c>
      <c r="G33" s="23">
        <f t="shared" si="15"/>
        <v>19328</v>
      </c>
    </row>
    <row r="34" spans="1:9" x14ac:dyDescent="0.55000000000000004">
      <c r="A34" s="43" t="s">
        <v>38</v>
      </c>
      <c r="B34" s="38" t="s">
        <v>39</v>
      </c>
      <c r="D34" s="20">
        <f>+Junio!F34</f>
        <v>0</v>
      </c>
      <c r="F34" s="20">
        <f t="shared" ref="F34:F39" si="16">+E34+D34</f>
        <v>0</v>
      </c>
      <c r="G34" s="36">
        <f t="shared" ref="G34:G39" si="17">+C34-F34</f>
        <v>0</v>
      </c>
    </row>
    <row r="35" spans="1:9" x14ac:dyDescent="0.55000000000000004">
      <c r="A35" s="43" t="s">
        <v>40</v>
      </c>
      <c r="B35" s="32" t="s">
        <v>41</v>
      </c>
      <c r="D35" s="20">
        <f>+Junio!F35</f>
        <v>0</v>
      </c>
      <c r="F35" s="20">
        <f t="shared" si="16"/>
        <v>0</v>
      </c>
      <c r="G35" s="36">
        <f t="shared" si="17"/>
        <v>0</v>
      </c>
    </row>
    <row r="36" spans="1:9" x14ac:dyDescent="0.55000000000000004">
      <c r="A36" s="43" t="s">
        <v>42</v>
      </c>
      <c r="B36" s="32" t="s">
        <v>43</v>
      </c>
      <c r="D36" s="20">
        <f>+Junio!F36</f>
        <v>0</v>
      </c>
      <c r="F36" s="20">
        <f t="shared" si="16"/>
        <v>0</v>
      </c>
      <c r="G36" s="36">
        <f t="shared" si="17"/>
        <v>0</v>
      </c>
    </row>
    <row r="37" spans="1:9" x14ac:dyDescent="0.55000000000000004">
      <c r="A37" s="43" t="s">
        <v>44</v>
      </c>
      <c r="B37" s="32" t="s">
        <v>45</v>
      </c>
      <c r="D37" s="20">
        <f>+Junio!F37</f>
        <v>0</v>
      </c>
      <c r="F37" s="20">
        <f t="shared" si="16"/>
        <v>0</v>
      </c>
      <c r="G37" s="36">
        <f t="shared" si="17"/>
        <v>0</v>
      </c>
    </row>
    <row r="38" spans="1:9" x14ac:dyDescent="0.55000000000000004">
      <c r="A38" s="43" t="s">
        <v>46</v>
      </c>
      <c r="B38" s="32" t="s">
        <v>47</v>
      </c>
      <c r="D38" s="20">
        <f>+Junio!F38</f>
        <v>0</v>
      </c>
      <c r="F38" s="20">
        <f t="shared" si="16"/>
        <v>0</v>
      </c>
      <c r="G38" s="36">
        <f t="shared" si="17"/>
        <v>0</v>
      </c>
    </row>
    <row r="39" spans="1:9" x14ac:dyDescent="0.55000000000000004">
      <c r="A39" s="43" t="s">
        <v>225</v>
      </c>
      <c r="B39" s="38" t="s">
        <v>226</v>
      </c>
      <c r="C39" s="20">
        <v>126828</v>
      </c>
      <c r="D39" s="20">
        <f>+Junio!F39</f>
        <v>107500</v>
      </c>
      <c r="F39" s="20">
        <f t="shared" si="16"/>
        <v>107500</v>
      </c>
      <c r="G39" s="36">
        <f t="shared" si="17"/>
        <v>19328</v>
      </c>
    </row>
    <row r="40" spans="1:9" x14ac:dyDescent="0.55000000000000004">
      <c r="A40" s="43"/>
      <c r="B40" s="38"/>
    </row>
    <row r="41" spans="1:9" x14ac:dyDescent="0.55000000000000004">
      <c r="A41" s="43"/>
      <c r="B41" s="38"/>
    </row>
    <row r="42" spans="1:9" x14ac:dyDescent="0.55000000000000004">
      <c r="A42" s="42" t="s">
        <v>48</v>
      </c>
      <c r="B42" s="35" t="s">
        <v>49</v>
      </c>
      <c r="C42" s="25">
        <f>SUM(C43:C44)</f>
        <v>5414385.1500000004</v>
      </c>
      <c r="D42" s="25">
        <f t="shared" ref="D42:G42" si="18">+D43</f>
        <v>0</v>
      </c>
      <c r="E42" s="25">
        <f t="shared" si="18"/>
        <v>0</v>
      </c>
      <c r="F42" s="25">
        <f t="shared" si="18"/>
        <v>0</v>
      </c>
      <c r="G42" s="25">
        <f t="shared" si="18"/>
        <v>5414385.1500000004</v>
      </c>
    </row>
    <row r="43" spans="1:9" x14ac:dyDescent="0.55000000000000004">
      <c r="A43" s="43" t="s">
        <v>50</v>
      </c>
      <c r="B43" s="44" t="s">
        <v>51</v>
      </c>
      <c r="C43" s="20">
        <v>5414385.1500000004</v>
      </c>
      <c r="D43" s="20">
        <f>+Junio!F43</f>
        <v>0</v>
      </c>
      <c r="F43" s="20">
        <f t="shared" ref="F43" si="19">+E43+D43</f>
        <v>0</v>
      </c>
      <c r="G43" s="36">
        <f t="shared" ref="G43" si="20">+C43-F43</f>
        <v>5414385.1500000004</v>
      </c>
    </row>
    <row r="44" spans="1:9" x14ac:dyDescent="0.55000000000000004">
      <c r="A44" s="43" t="s">
        <v>262</v>
      </c>
      <c r="B44" s="44" t="s">
        <v>269</v>
      </c>
      <c r="G44" s="36"/>
    </row>
    <row r="45" spans="1:9" x14ac:dyDescent="0.55000000000000004">
      <c r="A45" s="43"/>
      <c r="B45" s="38"/>
    </row>
    <row r="46" spans="1:9" s="14" customFormat="1" x14ac:dyDescent="0.55000000000000004">
      <c r="A46" s="42" t="s">
        <v>52</v>
      </c>
      <c r="B46" s="45" t="s">
        <v>53</v>
      </c>
      <c r="C46" s="26">
        <f>+C47</f>
        <v>485860.75</v>
      </c>
      <c r="D46" s="26">
        <f t="shared" ref="D46:G46" si="21">+D47</f>
        <v>0</v>
      </c>
      <c r="E46" s="26">
        <f t="shared" si="21"/>
        <v>0</v>
      </c>
      <c r="F46" s="26">
        <f t="shared" si="21"/>
        <v>0</v>
      </c>
      <c r="G46" s="26">
        <f t="shared" si="21"/>
        <v>485860.75</v>
      </c>
      <c r="I46" s="15"/>
    </row>
    <row r="47" spans="1:9" x14ac:dyDescent="0.55000000000000004">
      <c r="A47" s="46" t="s">
        <v>54</v>
      </c>
      <c r="B47" s="38" t="s">
        <v>55</v>
      </c>
      <c r="C47" s="20">
        <v>485860.75</v>
      </c>
      <c r="D47" s="20">
        <f>+Junio!F47</f>
        <v>0</v>
      </c>
      <c r="F47" s="20">
        <f t="shared" ref="F47" si="22">+E47+D47</f>
        <v>0</v>
      </c>
      <c r="G47" s="36">
        <f t="shared" ref="G47" si="23">+C47-F47</f>
        <v>485860.75</v>
      </c>
    </row>
    <row r="48" spans="1:9" x14ac:dyDescent="0.55000000000000004">
      <c r="A48" s="43"/>
      <c r="B48" s="38"/>
    </row>
    <row r="49" spans="1:9" x14ac:dyDescent="0.55000000000000004">
      <c r="A49" s="43"/>
      <c r="B49" s="38"/>
    </row>
    <row r="50" spans="1:9" x14ac:dyDescent="0.55000000000000004">
      <c r="A50" s="43"/>
      <c r="B50" s="38"/>
      <c r="I50" s="3"/>
    </row>
    <row r="51" spans="1:9" x14ac:dyDescent="0.55000000000000004">
      <c r="A51" s="42" t="s">
        <v>56</v>
      </c>
      <c r="B51" s="35" t="s">
        <v>57</v>
      </c>
      <c r="C51" s="23">
        <f>+C52</f>
        <v>156324885.47</v>
      </c>
      <c r="D51" s="23">
        <f t="shared" ref="D51:G51" si="24">+D52</f>
        <v>359910762.95681232</v>
      </c>
      <c r="E51" s="23">
        <f t="shared" si="24"/>
        <v>15631220.41</v>
      </c>
      <c r="F51" s="23">
        <f t="shared" si="24"/>
        <v>100424906.7</v>
      </c>
      <c r="G51" s="23">
        <f t="shared" si="24"/>
        <v>55899978.769999988</v>
      </c>
      <c r="H51" s="11"/>
      <c r="I51" s="3"/>
    </row>
    <row r="52" spans="1:9" x14ac:dyDescent="0.55000000000000004">
      <c r="A52" s="47" t="s">
        <v>58</v>
      </c>
      <c r="B52" s="39" t="s">
        <v>59</v>
      </c>
      <c r="C52" s="23">
        <f>SUM(C53:C64)</f>
        <v>156324885.47</v>
      </c>
      <c r="D52" s="23">
        <f>SUM(D53:D597)</f>
        <v>359910762.95681232</v>
      </c>
      <c r="E52" s="23">
        <f>SUM(E53:E64)</f>
        <v>15631220.41</v>
      </c>
      <c r="F52" s="23">
        <f t="shared" ref="F52:G52" si="25">SUM(F53:F64)</f>
        <v>100424906.7</v>
      </c>
      <c r="G52" s="23">
        <f t="shared" si="25"/>
        <v>55899978.769999988</v>
      </c>
      <c r="I52" s="3"/>
    </row>
    <row r="53" spans="1:9" x14ac:dyDescent="0.55000000000000004">
      <c r="A53" s="43" t="s">
        <v>60</v>
      </c>
      <c r="B53" s="38" t="s">
        <v>61</v>
      </c>
      <c r="C53" s="20">
        <v>152472389.00999999</v>
      </c>
      <c r="D53" s="20">
        <f>+Junio!F53</f>
        <v>78478538.200000003</v>
      </c>
      <c r="E53" s="20">
        <v>15434121</v>
      </c>
      <c r="F53" s="20">
        <f t="shared" ref="F53:F64" si="26">+E53+D53</f>
        <v>93912659.200000003</v>
      </c>
      <c r="G53" s="36">
        <f t="shared" ref="G53:G63" si="27">+C53-F53</f>
        <v>58559729.809999987</v>
      </c>
      <c r="I53" s="3"/>
    </row>
    <row r="54" spans="1:9" x14ac:dyDescent="0.55000000000000004">
      <c r="A54" s="43" t="s">
        <v>62</v>
      </c>
      <c r="B54" s="38" t="s">
        <v>63</v>
      </c>
      <c r="D54" s="20">
        <f>+Junio!F54</f>
        <v>0</v>
      </c>
      <c r="F54" s="20">
        <f t="shared" si="26"/>
        <v>0</v>
      </c>
      <c r="G54" s="36">
        <f t="shared" si="27"/>
        <v>0</v>
      </c>
      <c r="I54" s="3"/>
    </row>
    <row r="55" spans="1:9" x14ac:dyDescent="0.55000000000000004">
      <c r="A55" s="43" t="s">
        <v>64</v>
      </c>
      <c r="B55" s="38" t="s">
        <v>65</v>
      </c>
      <c r="D55" s="20">
        <f>+Junio!F55</f>
        <v>0</v>
      </c>
      <c r="F55" s="20">
        <f t="shared" si="26"/>
        <v>0</v>
      </c>
      <c r="G55" s="36">
        <f t="shared" si="27"/>
        <v>0</v>
      </c>
      <c r="I55" s="3"/>
    </row>
    <row r="56" spans="1:9" x14ac:dyDescent="0.55000000000000004">
      <c r="A56" s="43" t="s">
        <v>66</v>
      </c>
      <c r="B56" s="38" t="s">
        <v>67</v>
      </c>
      <c r="C56" s="20">
        <v>872040</v>
      </c>
      <c r="D56" s="20">
        <f>+Junio!F56</f>
        <v>896755</v>
      </c>
      <c r="F56" s="20">
        <f t="shared" si="26"/>
        <v>896755</v>
      </c>
      <c r="G56" s="36">
        <f t="shared" si="27"/>
        <v>-24715</v>
      </c>
      <c r="I56" s="3"/>
    </row>
    <row r="57" spans="1:9" x14ac:dyDescent="0.55000000000000004">
      <c r="A57" s="43" t="s">
        <v>68</v>
      </c>
      <c r="B57" s="38" t="s">
        <v>69</v>
      </c>
      <c r="C57" s="20">
        <v>414735</v>
      </c>
      <c r="D57" s="20">
        <f>+Junio!F57</f>
        <v>0</v>
      </c>
      <c r="F57" s="20">
        <f t="shared" si="26"/>
        <v>0</v>
      </c>
      <c r="G57" s="36">
        <f t="shared" si="27"/>
        <v>414735</v>
      </c>
      <c r="I57" s="3"/>
    </row>
    <row r="58" spans="1:9" x14ac:dyDescent="0.55000000000000004">
      <c r="A58" s="43" t="s">
        <v>70</v>
      </c>
      <c r="B58" s="38" t="s">
        <v>71</v>
      </c>
      <c r="C58" s="20">
        <v>757099.43</v>
      </c>
      <c r="D58" s="20">
        <f>+Junio!F58</f>
        <v>437416.43</v>
      </c>
      <c r="E58" s="20">
        <f>+'[1]Pagos a Municipios y Comisi...'!$H$69</f>
        <v>47792.21</v>
      </c>
      <c r="F58" s="20">
        <f t="shared" si="26"/>
        <v>485208.64</v>
      </c>
      <c r="G58" s="36">
        <f t="shared" si="27"/>
        <v>271890.79000000004</v>
      </c>
      <c r="I58" s="3"/>
    </row>
    <row r="59" spans="1:9" x14ac:dyDescent="0.55000000000000004">
      <c r="A59" s="43" t="s">
        <v>72</v>
      </c>
      <c r="B59" s="38" t="s">
        <v>231</v>
      </c>
      <c r="C59" s="20">
        <v>1152622.03</v>
      </c>
      <c r="D59" s="20">
        <f>+Junio!F59</f>
        <v>4042109.66</v>
      </c>
      <c r="E59" s="20">
        <v>149307.20000000001</v>
      </c>
      <c r="F59" s="20">
        <f t="shared" si="26"/>
        <v>4191416.8600000003</v>
      </c>
      <c r="G59" s="36">
        <f t="shared" si="27"/>
        <v>-3038794.83</v>
      </c>
      <c r="I59" s="3"/>
    </row>
    <row r="60" spans="1:9" x14ac:dyDescent="0.55000000000000004">
      <c r="A60" s="43" t="s">
        <v>73</v>
      </c>
      <c r="B60" s="38" t="s">
        <v>74</v>
      </c>
      <c r="C60" s="20">
        <v>630000</v>
      </c>
      <c r="D60" s="20">
        <f>+Junio!F60</f>
        <v>699867</v>
      </c>
      <c r="F60" s="20">
        <f t="shared" si="26"/>
        <v>699867</v>
      </c>
      <c r="G60" s="36">
        <f t="shared" si="27"/>
        <v>-69867</v>
      </c>
      <c r="I60" s="3"/>
    </row>
    <row r="61" spans="1:9" x14ac:dyDescent="0.55000000000000004">
      <c r="A61" s="43" t="s">
        <v>75</v>
      </c>
      <c r="B61" s="38" t="s">
        <v>233</v>
      </c>
      <c r="C61" s="20">
        <v>26000</v>
      </c>
      <c r="D61" s="20">
        <f>+Junio!F61</f>
        <v>0</v>
      </c>
      <c r="F61" s="20">
        <f t="shared" si="26"/>
        <v>0</v>
      </c>
      <c r="G61" s="36">
        <f t="shared" si="27"/>
        <v>26000</v>
      </c>
      <c r="I61" s="3"/>
    </row>
    <row r="62" spans="1:9" x14ac:dyDescent="0.55000000000000004">
      <c r="A62" s="43" t="s">
        <v>241</v>
      </c>
      <c r="B62" s="32" t="s">
        <v>242</v>
      </c>
      <c r="D62" s="20">
        <f>+Junio!F62</f>
        <v>0</v>
      </c>
      <c r="F62" s="20">
        <f t="shared" si="26"/>
        <v>0</v>
      </c>
      <c r="G62" s="36">
        <f t="shared" si="27"/>
        <v>0</v>
      </c>
      <c r="I62" s="3"/>
    </row>
    <row r="63" spans="1:9" x14ac:dyDescent="0.55000000000000004">
      <c r="A63" s="43" t="s">
        <v>254</v>
      </c>
      <c r="B63" s="38" t="s">
        <v>255</v>
      </c>
      <c r="D63" s="20">
        <f>+Junio!F63</f>
        <v>29000</v>
      </c>
      <c r="F63" s="20">
        <f t="shared" si="26"/>
        <v>29000</v>
      </c>
      <c r="G63" s="36">
        <f t="shared" si="27"/>
        <v>-29000</v>
      </c>
      <c r="I63" s="3"/>
    </row>
    <row r="64" spans="1:9" x14ac:dyDescent="0.55000000000000004">
      <c r="A64" s="43" t="s">
        <v>260</v>
      </c>
      <c r="B64" s="32" t="s">
        <v>261</v>
      </c>
      <c r="D64" s="20">
        <f>+Junio!F64</f>
        <v>210000</v>
      </c>
      <c r="F64" s="20">
        <f t="shared" si="26"/>
        <v>210000</v>
      </c>
      <c r="G64" s="36">
        <f t="shared" ref="G64" si="28">+C64-F64</f>
        <v>-210000</v>
      </c>
      <c r="I64" s="3"/>
    </row>
    <row r="65" spans="1:9" x14ac:dyDescent="0.55000000000000004">
      <c r="A65" s="43"/>
      <c r="I65" s="3"/>
    </row>
    <row r="66" spans="1:9" x14ac:dyDescent="0.55000000000000004">
      <c r="A66" s="43"/>
      <c r="B66" s="48"/>
      <c r="I66" s="3"/>
    </row>
    <row r="67" spans="1:9" x14ac:dyDescent="0.55000000000000004">
      <c r="A67" s="40" t="s">
        <v>76</v>
      </c>
      <c r="B67" s="41" t="s">
        <v>77</v>
      </c>
      <c r="C67" s="28">
        <f>+C68+C75</f>
        <v>29098608.960000001</v>
      </c>
      <c r="D67" s="28">
        <f t="shared" ref="D67:G67" si="29">+D68+D75</f>
        <v>39000</v>
      </c>
      <c r="E67" s="28">
        <f t="shared" si="29"/>
        <v>215862</v>
      </c>
      <c r="F67" s="28">
        <f t="shared" si="29"/>
        <v>254862</v>
      </c>
      <c r="G67" s="28">
        <f t="shared" si="29"/>
        <v>28843746.960000001</v>
      </c>
      <c r="I67" s="3"/>
    </row>
    <row r="68" spans="1:9" x14ac:dyDescent="0.55000000000000004">
      <c r="A68" s="42" t="s">
        <v>78</v>
      </c>
      <c r="B68" s="35" t="s">
        <v>79</v>
      </c>
      <c r="C68" s="25">
        <f>+C69</f>
        <v>0</v>
      </c>
      <c r="D68" s="25">
        <f t="shared" ref="D68:G68" si="30">+D69</f>
        <v>0</v>
      </c>
      <c r="E68" s="25">
        <f t="shared" si="30"/>
        <v>0</v>
      </c>
      <c r="F68" s="25">
        <f t="shared" si="30"/>
        <v>0</v>
      </c>
      <c r="G68" s="25">
        <f t="shared" si="30"/>
        <v>0</v>
      </c>
      <c r="I68" s="3"/>
    </row>
    <row r="69" spans="1:9" x14ac:dyDescent="0.55000000000000004">
      <c r="A69" s="42" t="s">
        <v>80</v>
      </c>
      <c r="B69" s="35" t="s">
        <v>81</v>
      </c>
      <c r="C69" s="25">
        <f>SUM(C70:C73)</f>
        <v>0</v>
      </c>
      <c r="D69" s="25">
        <f t="shared" ref="D69:G69" si="31">SUM(D70:D73)</f>
        <v>0</v>
      </c>
      <c r="E69" s="25">
        <f t="shared" si="31"/>
        <v>0</v>
      </c>
      <c r="F69" s="25">
        <f t="shared" si="31"/>
        <v>0</v>
      </c>
      <c r="G69" s="25">
        <f t="shared" si="31"/>
        <v>0</v>
      </c>
      <c r="I69" s="3"/>
    </row>
    <row r="70" spans="1:9" x14ac:dyDescent="0.55000000000000004">
      <c r="A70" s="43" t="s">
        <v>82</v>
      </c>
      <c r="B70" s="32" t="s">
        <v>83</v>
      </c>
      <c r="D70" s="20">
        <f>+Junio!F70</f>
        <v>0</v>
      </c>
      <c r="F70" s="20">
        <f t="shared" ref="F70:F71" si="32">+E70+D70</f>
        <v>0</v>
      </c>
      <c r="G70" s="36">
        <f t="shared" ref="G70:G71" si="33">+C70-F70</f>
        <v>0</v>
      </c>
      <c r="I70" s="3"/>
    </row>
    <row r="71" spans="1:9" x14ac:dyDescent="0.55000000000000004">
      <c r="A71" s="43" t="s">
        <v>84</v>
      </c>
      <c r="B71" s="32" t="s">
        <v>85</v>
      </c>
      <c r="D71" s="20">
        <f>+Junio!F71</f>
        <v>0</v>
      </c>
      <c r="F71" s="20">
        <f t="shared" si="32"/>
        <v>0</v>
      </c>
      <c r="G71" s="36">
        <f t="shared" si="33"/>
        <v>0</v>
      </c>
      <c r="I71" s="3"/>
    </row>
    <row r="72" spans="1:9" x14ac:dyDescent="0.55000000000000004">
      <c r="A72" s="43"/>
      <c r="B72" s="48"/>
      <c r="I72" s="3"/>
    </row>
    <row r="73" spans="1:9" x14ac:dyDescent="0.55000000000000004">
      <c r="A73" s="43"/>
      <c r="B73" s="48"/>
      <c r="I73" s="3"/>
    </row>
    <row r="74" spans="1:9" x14ac:dyDescent="0.55000000000000004">
      <c r="A74" s="43"/>
      <c r="B74" s="48"/>
      <c r="I74" s="3"/>
    </row>
    <row r="75" spans="1:9" x14ac:dyDescent="0.55000000000000004">
      <c r="A75" s="42" t="s">
        <v>86</v>
      </c>
      <c r="B75" s="35" t="s">
        <v>87</v>
      </c>
      <c r="C75" s="25">
        <f>+C76</f>
        <v>29098608.960000001</v>
      </c>
      <c r="D75" s="25">
        <f t="shared" ref="D75:G75" si="34">+D76</f>
        <v>39000</v>
      </c>
      <c r="E75" s="25">
        <f t="shared" si="34"/>
        <v>215862</v>
      </c>
      <c r="F75" s="25">
        <f t="shared" si="34"/>
        <v>254862</v>
      </c>
      <c r="G75" s="25">
        <f t="shared" si="34"/>
        <v>28843746.960000001</v>
      </c>
      <c r="I75" s="3"/>
    </row>
    <row r="76" spans="1:9" x14ac:dyDescent="0.55000000000000004">
      <c r="A76" s="42" t="s">
        <v>88</v>
      </c>
      <c r="B76" s="35" t="s">
        <v>87</v>
      </c>
      <c r="C76" s="25">
        <f>SUM(C77:C79)</f>
        <v>29098608.960000001</v>
      </c>
      <c r="D76" s="25">
        <f t="shared" ref="D76:G76" si="35">SUM(D77:D79)</f>
        <v>39000</v>
      </c>
      <c r="E76" s="25">
        <f t="shared" si="35"/>
        <v>215862</v>
      </c>
      <c r="F76" s="25">
        <f t="shared" si="35"/>
        <v>254862</v>
      </c>
      <c r="G76" s="25">
        <f t="shared" si="35"/>
        <v>28843746.960000001</v>
      </c>
      <c r="I76" s="3"/>
    </row>
    <row r="77" spans="1:9" x14ac:dyDescent="0.55000000000000004">
      <c r="A77" s="43" t="s">
        <v>89</v>
      </c>
      <c r="B77" s="32" t="s">
        <v>235</v>
      </c>
      <c r="C77" s="7">
        <v>2700000</v>
      </c>
      <c r="D77" s="20">
        <f>+Junio!F77</f>
        <v>0</v>
      </c>
      <c r="F77" s="20">
        <f t="shared" ref="F77:F79" si="36">+E77+D77</f>
        <v>0</v>
      </c>
      <c r="G77" s="36">
        <f t="shared" ref="G77:G79" si="37">+C77-F77</f>
        <v>2700000</v>
      </c>
      <c r="I77" s="3"/>
    </row>
    <row r="78" spans="1:9" x14ac:dyDescent="0.55000000000000004">
      <c r="A78" s="43" t="s">
        <v>90</v>
      </c>
      <c r="B78" s="49" t="s">
        <v>237</v>
      </c>
      <c r="C78" s="20">
        <v>17800000</v>
      </c>
      <c r="D78" s="20">
        <f>+Junio!F78</f>
        <v>39000</v>
      </c>
      <c r="E78" s="20">
        <f>+'[1]Pagos a Municipios y Comisi...'!$N$64</f>
        <v>215862</v>
      </c>
      <c r="F78" s="20">
        <f t="shared" si="36"/>
        <v>254862</v>
      </c>
      <c r="G78" s="36">
        <f t="shared" si="37"/>
        <v>17545138</v>
      </c>
      <c r="I78" s="3"/>
    </row>
    <row r="79" spans="1:9" x14ac:dyDescent="0.55000000000000004">
      <c r="A79" s="43" t="s">
        <v>91</v>
      </c>
      <c r="B79" s="38" t="s">
        <v>236</v>
      </c>
      <c r="C79" s="20">
        <v>8598608.9600000009</v>
      </c>
      <c r="D79" s="20">
        <f>+Junio!F79</f>
        <v>0</v>
      </c>
      <c r="F79" s="20">
        <f t="shared" si="36"/>
        <v>0</v>
      </c>
      <c r="G79" s="36">
        <f t="shared" si="37"/>
        <v>8598608.9600000009</v>
      </c>
      <c r="I79" s="3"/>
    </row>
    <row r="80" spans="1:9" x14ac:dyDescent="0.55000000000000004">
      <c r="A80" s="43"/>
      <c r="B80" s="48"/>
      <c r="I80" s="3"/>
    </row>
    <row r="81" spans="1:9" x14ac:dyDescent="0.55000000000000004">
      <c r="A81" s="43"/>
      <c r="B81" s="48"/>
      <c r="I81" s="3"/>
    </row>
    <row r="82" spans="1:9" x14ac:dyDescent="0.55000000000000004">
      <c r="A82" s="43"/>
      <c r="B82" s="48"/>
      <c r="I82" s="3"/>
    </row>
    <row r="83" spans="1:9" x14ac:dyDescent="0.55000000000000004">
      <c r="A83" s="43"/>
      <c r="B83" s="48"/>
      <c r="I83" s="3"/>
    </row>
    <row r="84" spans="1:9" x14ac:dyDescent="0.55000000000000004">
      <c r="A84" s="43"/>
      <c r="B84" s="48"/>
      <c r="I84" s="3"/>
    </row>
    <row r="85" spans="1:9" x14ac:dyDescent="0.55000000000000004">
      <c r="A85" s="43"/>
      <c r="B85" s="48"/>
      <c r="I85" s="3"/>
    </row>
    <row r="86" spans="1:9" x14ac:dyDescent="0.55000000000000004">
      <c r="A86" s="43"/>
      <c r="B86" s="48"/>
      <c r="I86" s="3"/>
    </row>
    <row r="87" spans="1:9" x14ac:dyDescent="0.55000000000000004">
      <c r="A87" s="43"/>
      <c r="B87" s="38"/>
      <c r="I87" s="3"/>
    </row>
    <row r="88" spans="1:9" x14ac:dyDescent="0.55000000000000004">
      <c r="A88" s="43"/>
      <c r="B88" s="38"/>
      <c r="I88" s="3"/>
    </row>
    <row r="89" spans="1:9" x14ac:dyDescent="0.55000000000000004">
      <c r="A89" s="43"/>
      <c r="B89" s="38"/>
      <c r="I89" s="3"/>
    </row>
    <row r="90" spans="1:9" x14ac:dyDescent="0.55000000000000004">
      <c r="A90" s="43"/>
      <c r="B90" s="38"/>
      <c r="I90" s="3"/>
    </row>
    <row r="91" spans="1:9" x14ac:dyDescent="0.55000000000000004">
      <c r="A91" s="43"/>
      <c r="B91" s="38"/>
      <c r="I91" s="3"/>
    </row>
    <row r="92" spans="1:9" x14ac:dyDescent="0.55000000000000004">
      <c r="A92" s="43"/>
      <c r="B92" s="65" t="str">
        <f>+B2</f>
        <v>MUNICIPALIDAD DE LAS COLORADAS</v>
      </c>
      <c r="C92" s="65"/>
      <c r="I92" s="3"/>
    </row>
    <row r="93" spans="1:9" x14ac:dyDescent="0.55000000000000004">
      <c r="A93" s="43"/>
      <c r="B93" s="65" t="s">
        <v>92</v>
      </c>
      <c r="C93" s="65"/>
      <c r="I93" s="3"/>
    </row>
    <row r="94" spans="1:9" x14ac:dyDescent="0.55000000000000004">
      <c r="A94" s="43"/>
      <c r="B94" s="6"/>
      <c r="I94" s="3"/>
    </row>
    <row r="95" spans="1:9" x14ac:dyDescent="0.55000000000000004">
      <c r="A95" s="43"/>
      <c r="B95" s="6" t="s">
        <v>252</v>
      </c>
      <c r="I95" s="3"/>
    </row>
    <row r="96" spans="1:9" x14ac:dyDescent="0.55000000000000004">
      <c r="A96" s="43"/>
      <c r="B96" s="6"/>
      <c r="C96" s="29"/>
      <c r="F96" s="34" t="str">
        <f>+F5</f>
        <v>JULIO DE 2021</v>
      </c>
      <c r="I96" s="3"/>
    </row>
    <row r="97" spans="1:9" x14ac:dyDescent="0.55000000000000004">
      <c r="A97" s="43"/>
      <c r="B97" s="6"/>
      <c r="C97" s="30"/>
      <c r="D97" s="30"/>
      <c r="E97" s="30"/>
      <c r="F97" s="30"/>
      <c r="G97" s="39"/>
      <c r="I97" s="3"/>
    </row>
    <row r="98" spans="1:9" x14ac:dyDescent="0.55000000000000004">
      <c r="A98" s="40" t="s">
        <v>258</v>
      </c>
      <c r="B98" s="41" t="s">
        <v>253</v>
      </c>
      <c r="C98" s="27">
        <f>+C99+C165+C191+C197</f>
        <v>196879494.90000004</v>
      </c>
      <c r="D98" s="27">
        <f t="shared" ref="D98:G98" si="38">+D99+D165+D191+D197</f>
        <v>54818162.756135389</v>
      </c>
      <c r="E98" s="27">
        <f t="shared" si="38"/>
        <v>15743838.633333333</v>
      </c>
      <c r="F98" s="27">
        <f t="shared" si="38"/>
        <v>70199527.319468707</v>
      </c>
      <c r="G98" s="27">
        <f t="shared" si="38"/>
        <v>44530111.970531285</v>
      </c>
      <c r="I98" s="3"/>
    </row>
    <row r="99" spans="1:9" x14ac:dyDescent="0.55000000000000004">
      <c r="A99" s="40" t="s">
        <v>93</v>
      </c>
      <c r="B99" s="41" t="s">
        <v>94</v>
      </c>
      <c r="C99" s="24">
        <f>+C100+C143</f>
        <v>152547123.26000002</v>
      </c>
      <c r="D99" s="24">
        <f>+D100+D165+D191+D197</f>
        <v>40922902.726135388</v>
      </c>
      <c r="E99" s="24">
        <f>+E100+E165+E191+E197</f>
        <v>10644030.373333333</v>
      </c>
      <c r="F99" s="24">
        <f>+F100+F165+F191+F197</f>
        <v>51102586.549468711</v>
      </c>
      <c r="G99" s="24">
        <f>+G100+G165+G191+G197</f>
        <v>42543443.780531287</v>
      </c>
      <c r="I99" s="3"/>
    </row>
    <row r="100" spans="1:9" x14ac:dyDescent="0.55000000000000004">
      <c r="A100" s="40" t="s">
        <v>95</v>
      </c>
      <c r="B100" s="41" t="s">
        <v>96</v>
      </c>
      <c r="C100" s="24">
        <f>+C101+C111</f>
        <v>134236828.48000002</v>
      </c>
      <c r="D100" s="24">
        <f>+D101+D143</f>
        <v>27027642.696135383</v>
      </c>
      <c r="E100" s="24">
        <f>+E101+E143</f>
        <v>5544222.1133333333</v>
      </c>
      <c r="F100" s="24">
        <f>+F101+F143</f>
        <v>32005645.779468708</v>
      </c>
      <c r="G100" s="24">
        <f>+G101+G143</f>
        <v>40556775.59053129</v>
      </c>
      <c r="I100" s="3"/>
    </row>
    <row r="101" spans="1:9" x14ac:dyDescent="0.55000000000000004">
      <c r="A101" s="40" t="s">
        <v>97</v>
      </c>
      <c r="B101" s="41" t="s">
        <v>98</v>
      </c>
      <c r="C101" s="24">
        <f>SUM(C102:C109)</f>
        <v>119956928.51000001</v>
      </c>
      <c r="D101" s="24">
        <f>+D102+D111</f>
        <v>23226184.826135382</v>
      </c>
      <c r="E101" s="24">
        <f>+E102+E111</f>
        <v>5000092.1133333333</v>
      </c>
      <c r="F101" s="24">
        <f>+F102+F111</f>
        <v>28226276.939468708</v>
      </c>
      <c r="G101" s="24">
        <f>+G102+G111</f>
        <v>26391849.650531292</v>
      </c>
      <c r="I101" s="3"/>
    </row>
    <row r="102" spans="1:9" x14ac:dyDescent="0.55000000000000004">
      <c r="A102" s="43" t="s">
        <v>99</v>
      </c>
      <c r="B102" s="38" t="s">
        <v>263</v>
      </c>
      <c r="C102" s="20">
        <f>3603976.97+27987951.58+6312942.23+2433355.84</f>
        <v>40338226.620000005</v>
      </c>
      <c r="D102" s="29">
        <f>+Junio!F102</f>
        <v>15832783.42</v>
      </c>
      <c r="E102" s="59">
        <v>3120490.8</v>
      </c>
      <c r="F102" s="59">
        <f>+D102+E102</f>
        <v>18953274.219999999</v>
      </c>
      <c r="G102" s="59">
        <f>+C102-F102</f>
        <v>21384952.400000006</v>
      </c>
      <c r="I102" s="3"/>
    </row>
    <row r="103" spans="1:9" x14ac:dyDescent="0.55000000000000004">
      <c r="A103" s="43" t="s">
        <v>100</v>
      </c>
      <c r="B103" s="38" t="s">
        <v>229</v>
      </c>
      <c r="C103" s="20">
        <v>56416520.380000003</v>
      </c>
      <c r="D103" s="29">
        <f>+Junio!F103</f>
        <v>28849369.389999997</v>
      </c>
      <c r="E103" s="20">
        <v>5572234.9699999997</v>
      </c>
      <c r="F103" s="20">
        <f>+D103+E103</f>
        <v>34421604.359999999</v>
      </c>
      <c r="G103" s="36">
        <f>+C103-F103</f>
        <v>21994916.020000003</v>
      </c>
      <c r="I103" s="3"/>
    </row>
    <row r="104" spans="1:9" x14ac:dyDescent="0.55000000000000004">
      <c r="A104" s="43" t="s">
        <v>101</v>
      </c>
      <c r="B104" s="38" t="s">
        <v>264</v>
      </c>
      <c r="D104" s="29">
        <f>+Junio!F104</f>
        <v>0</v>
      </c>
      <c r="F104" s="20">
        <f t="shared" ref="F104:F108" si="39">+D104+E104</f>
        <v>0</v>
      </c>
      <c r="G104" s="36">
        <f t="shared" ref="G104:G107" si="40">+C104-F104</f>
        <v>0</v>
      </c>
      <c r="I104" s="3"/>
    </row>
    <row r="105" spans="1:9" x14ac:dyDescent="0.55000000000000004">
      <c r="A105" s="43" t="s">
        <v>102</v>
      </c>
      <c r="B105" s="38" t="s">
        <v>284</v>
      </c>
      <c r="C105" s="20">
        <v>21941843.969999999</v>
      </c>
      <c r="D105" s="29">
        <f>+Junio!F105</f>
        <v>10187079.67</v>
      </c>
      <c r="E105" s="20">
        <v>1862991.52</v>
      </c>
      <c r="F105" s="20">
        <f t="shared" si="39"/>
        <v>12050071.189999999</v>
      </c>
      <c r="G105" s="36">
        <f t="shared" si="40"/>
        <v>9891772.7799999993</v>
      </c>
      <c r="I105" s="3"/>
    </row>
    <row r="106" spans="1:9" x14ac:dyDescent="0.55000000000000004">
      <c r="A106" s="43" t="s">
        <v>103</v>
      </c>
      <c r="B106" s="38" t="s">
        <v>265</v>
      </c>
      <c r="C106" s="20">
        <v>1260337.54</v>
      </c>
      <c r="D106" s="29">
        <f>+Junio!F106</f>
        <v>579250.24</v>
      </c>
      <c r="E106" s="20">
        <v>105900.04</v>
      </c>
      <c r="F106" s="20">
        <f t="shared" si="39"/>
        <v>685150.28</v>
      </c>
      <c r="G106" s="36">
        <f t="shared" si="40"/>
        <v>575187.26</v>
      </c>
      <c r="I106" s="3"/>
    </row>
    <row r="107" spans="1:9" x14ac:dyDescent="0.55000000000000004">
      <c r="A107" s="43" t="s">
        <v>288</v>
      </c>
      <c r="B107" s="32" t="s">
        <v>289</v>
      </c>
      <c r="D107" s="29">
        <f>+Junio!F107</f>
        <v>3804968.95</v>
      </c>
      <c r="F107" s="20">
        <f t="shared" si="39"/>
        <v>3804968.95</v>
      </c>
      <c r="G107" s="36">
        <f t="shared" si="40"/>
        <v>-3804968.95</v>
      </c>
      <c r="I107" s="3"/>
    </row>
    <row r="108" spans="1:9" x14ac:dyDescent="0.55000000000000004">
      <c r="A108" s="43"/>
      <c r="B108" s="38"/>
      <c r="F108" s="20">
        <f t="shared" si="39"/>
        <v>0</v>
      </c>
      <c r="G108" s="36"/>
      <c r="I108" s="3"/>
    </row>
    <row r="109" spans="1:9" x14ac:dyDescent="0.55000000000000004">
      <c r="A109" s="43"/>
      <c r="G109" s="36"/>
      <c r="I109" s="3"/>
    </row>
    <row r="110" spans="1:9" x14ac:dyDescent="0.55000000000000004">
      <c r="A110" s="38"/>
      <c r="B110" s="38"/>
      <c r="I110" s="3"/>
    </row>
    <row r="111" spans="1:9" x14ac:dyDescent="0.55000000000000004">
      <c r="A111" s="40" t="s">
        <v>104</v>
      </c>
      <c r="B111" s="41" t="s">
        <v>105</v>
      </c>
      <c r="C111" s="24">
        <f>SUM(C112:C137)</f>
        <v>14279899.969999999</v>
      </c>
      <c r="D111" s="24">
        <f>SUM(D112:D140)</f>
        <v>7393401.4061353812</v>
      </c>
      <c r="E111" s="24">
        <f t="shared" ref="E111:G111" si="41">SUM(E112:E136)</f>
        <v>1879601.3133333332</v>
      </c>
      <c r="F111" s="24">
        <f t="shared" si="41"/>
        <v>9273002.7194687091</v>
      </c>
      <c r="G111" s="24">
        <f t="shared" si="41"/>
        <v>5006897.2505312869</v>
      </c>
      <c r="I111" s="3"/>
    </row>
    <row r="112" spans="1:9" x14ac:dyDescent="0.55000000000000004">
      <c r="A112" s="43" t="s">
        <v>106</v>
      </c>
      <c r="B112" s="38" t="s">
        <v>39</v>
      </c>
      <c r="C112" s="7"/>
      <c r="D112" s="20">
        <f>+Junio!F112</f>
        <v>0</v>
      </c>
      <c r="F112" s="20">
        <f t="shared" ref="F112:F136" si="42">+E112+D112</f>
        <v>0</v>
      </c>
      <c r="G112" s="36">
        <f t="shared" ref="G112:G136" si="43">+C113-F112</f>
        <v>58050</v>
      </c>
      <c r="I112" s="3"/>
    </row>
    <row r="113" spans="1:9" x14ac:dyDescent="0.55000000000000004">
      <c r="A113" s="43" t="s">
        <v>107</v>
      </c>
      <c r="B113" s="38" t="s">
        <v>108</v>
      </c>
      <c r="C113" s="20">
        <v>58050</v>
      </c>
      <c r="D113" s="20">
        <f>+Junio!F113</f>
        <v>2828.77</v>
      </c>
      <c r="F113" s="20">
        <f t="shared" si="42"/>
        <v>2828.77</v>
      </c>
      <c r="G113" s="36">
        <f t="shared" si="43"/>
        <v>2951117.81</v>
      </c>
      <c r="I113" s="3"/>
    </row>
    <row r="114" spans="1:9" x14ac:dyDescent="0.55000000000000004">
      <c r="A114" s="43" t="s">
        <v>109</v>
      </c>
      <c r="B114" s="38" t="s">
        <v>110</v>
      </c>
      <c r="C114" s="20">
        <v>2953946.58</v>
      </c>
      <c r="D114" s="20">
        <f>+Junio!F114</f>
        <v>944219.23999999987</v>
      </c>
      <c r="E114" s="20">
        <v>254396.19</v>
      </c>
      <c r="F114" s="20">
        <f t="shared" si="42"/>
        <v>1198615.43</v>
      </c>
      <c r="G114" s="36">
        <f t="shared" si="43"/>
        <v>-1066445.27</v>
      </c>
      <c r="I114" s="3"/>
    </row>
    <row r="115" spans="1:9" x14ac:dyDescent="0.55000000000000004">
      <c r="A115" s="43" t="s">
        <v>111</v>
      </c>
      <c r="B115" s="38" t="s">
        <v>112</v>
      </c>
      <c r="C115" s="20">
        <v>132170.16</v>
      </c>
      <c r="D115" s="20">
        <f>+Junio!F115</f>
        <v>201520</v>
      </c>
      <c r="E115" s="20">
        <v>33000</v>
      </c>
      <c r="F115" s="20">
        <f t="shared" si="42"/>
        <v>234520</v>
      </c>
      <c r="G115" s="36">
        <f t="shared" si="43"/>
        <v>-154520</v>
      </c>
      <c r="I115" s="3"/>
    </row>
    <row r="116" spans="1:9" x14ac:dyDescent="0.55000000000000004">
      <c r="A116" s="43" t="s">
        <v>113</v>
      </c>
      <c r="B116" s="38" t="s">
        <v>114</v>
      </c>
      <c r="C116" s="20">
        <v>80000</v>
      </c>
      <c r="D116" s="20">
        <f>+Junio!F116</f>
        <v>25600</v>
      </c>
      <c r="E116" s="20">
        <v>8670.02</v>
      </c>
      <c r="F116" s="20">
        <f t="shared" si="42"/>
        <v>34270.020000000004</v>
      </c>
      <c r="G116" s="36">
        <f t="shared" si="43"/>
        <v>653627.61</v>
      </c>
      <c r="H116" s="5"/>
      <c r="I116" s="3"/>
    </row>
    <row r="117" spans="1:9" x14ac:dyDescent="0.55000000000000004">
      <c r="A117" s="43" t="s">
        <v>115</v>
      </c>
      <c r="B117" s="38" t="s">
        <v>116</v>
      </c>
      <c r="C117" s="20">
        <v>687897.63</v>
      </c>
      <c r="D117" s="20">
        <f>+Junio!F117</f>
        <v>999896.23</v>
      </c>
      <c r="E117" s="20">
        <v>162782.32</v>
      </c>
      <c r="F117" s="20">
        <f t="shared" si="42"/>
        <v>1162678.55</v>
      </c>
      <c r="G117" s="36">
        <f t="shared" si="43"/>
        <v>-61666.080000000075</v>
      </c>
      <c r="I117" s="3"/>
    </row>
    <row r="118" spans="1:9" x14ac:dyDescent="0.55000000000000004">
      <c r="A118" s="43" t="s">
        <v>117</v>
      </c>
      <c r="B118" s="38" t="s">
        <v>118</v>
      </c>
      <c r="C118" s="20">
        <v>1101012.47</v>
      </c>
      <c r="D118" s="20">
        <f>+Junio!F118</f>
        <v>1754635.79</v>
      </c>
      <c r="E118" s="20">
        <v>329300</v>
      </c>
      <c r="F118" s="20">
        <f t="shared" si="42"/>
        <v>2083935.79</v>
      </c>
      <c r="G118" s="36">
        <f t="shared" si="43"/>
        <v>-1651209.42</v>
      </c>
      <c r="I118" s="3"/>
    </row>
    <row r="119" spans="1:9" x14ac:dyDescent="0.55000000000000004">
      <c r="A119" s="43" t="s">
        <v>119</v>
      </c>
      <c r="B119" s="38" t="s">
        <v>228</v>
      </c>
      <c r="C119" s="20">
        <v>432726.37</v>
      </c>
      <c r="D119" s="20">
        <f>+Junio!F119</f>
        <v>157877.22999999998</v>
      </c>
      <c r="E119" s="20">
        <v>111320</v>
      </c>
      <c r="F119" s="20">
        <f t="shared" si="42"/>
        <v>269197.23</v>
      </c>
      <c r="G119" s="36">
        <f t="shared" si="43"/>
        <v>-119197.22999999998</v>
      </c>
      <c r="I119" s="3"/>
    </row>
    <row r="120" spans="1:9" x14ac:dyDescent="0.55000000000000004">
      <c r="A120" s="43" t="s">
        <v>120</v>
      </c>
      <c r="B120" s="38" t="s">
        <v>121</v>
      </c>
      <c r="C120" s="20">
        <v>150000</v>
      </c>
      <c r="D120" s="20">
        <f>+Junio!F120</f>
        <v>50221.25</v>
      </c>
      <c r="F120" s="20">
        <f t="shared" si="42"/>
        <v>50221.25</v>
      </c>
      <c r="G120" s="36">
        <f t="shared" si="43"/>
        <v>1521091.36</v>
      </c>
      <c r="I120" s="3"/>
    </row>
    <row r="121" spans="1:9" x14ac:dyDescent="0.55000000000000004">
      <c r="A121" s="43" t="s">
        <v>122</v>
      </c>
      <c r="B121" s="38" t="s">
        <v>123</v>
      </c>
      <c r="C121" s="20">
        <v>1571312.61</v>
      </c>
      <c r="D121" s="20">
        <f>+Junio!F121</f>
        <v>383261.11</v>
      </c>
      <c r="E121" s="20">
        <v>171674.53</v>
      </c>
      <c r="F121" s="20">
        <f t="shared" si="42"/>
        <v>554935.64</v>
      </c>
      <c r="G121" s="36">
        <f t="shared" si="43"/>
        <v>-404935.64</v>
      </c>
      <c r="I121" s="3"/>
    </row>
    <row r="122" spans="1:9" x14ac:dyDescent="0.55000000000000004">
      <c r="A122" s="43" t="s">
        <v>124</v>
      </c>
      <c r="B122" s="44" t="s">
        <v>125</v>
      </c>
      <c r="C122" s="7">
        <v>150000</v>
      </c>
      <c r="D122" s="20">
        <f>+Junio!F122</f>
        <v>65400</v>
      </c>
      <c r="E122" s="20">
        <v>6500</v>
      </c>
      <c r="F122" s="20">
        <f t="shared" si="42"/>
        <v>71900</v>
      </c>
      <c r="G122" s="36">
        <f t="shared" si="43"/>
        <v>475556.54000000004</v>
      </c>
      <c r="I122" s="3"/>
    </row>
    <row r="123" spans="1:9" x14ac:dyDescent="0.55000000000000004">
      <c r="A123" s="43" t="s">
        <v>126</v>
      </c>
      <c r="B123" s="38" t="s">
        <v>127</v>
      </c>
      <c r="C123" s="20">
        <v>547456.54</v>
      </c>
      <c r="D123" s="20">
        <f>+Junio!F123</f>
        <v>133686.53</v>
      </c>
      <c r="E123" s="20">
        <v>29979.07</v>
      </c>
      <c r="F123" s="20">
        <f t="shared" si="42"/>
        <v>163665.60000000001</v>
      </c>
      <c r="G123" s="36">
        <f t="shared" si="43"/>
        <v>223334.39999999999</v>
      </c>
      <c r="I123" s="3"/>
    </row>
    <row r="124" spans="1:9" x14ac:dyDescent="0.55000000000000004">
      <c r="A124" s="43" t="s">
        <v>128</v>
      </c>
      <c r="B124" s="38" t="s">
        <v>129</v>
      </c>
      <c r="C124" s="20">
        <v>387000</v>
      </c>
      <c r="D124" s="20">
        <f>+Junio!F124</f>
        <v>110877.01613537977</v>
      </c>
      <c r="E124" s="20">
        <f>5200.72/0.21</f>
        <v>24765.333333333336</v>
      </c>
      <c r="F124" s="20">
        <f t="shared" si="42"/>
        <v>135642.3494687131</v>
      </c>
      <c r="G124" s="36">
        <f t="shared" si="43"/>
        <v>406157.6505312869</v>
      </c>
      <c r="I124" s="3"/>
    </row>
    <row r="125" spans="1:9" x14ac:dyDescent="0.55000000000000004">
      <c r="A125" s="43" t="s">
        <v>130</v>
      </c>
      <c r="B125" s="38" t="s">
        <v>131</v>
      </c>
      <c r="C125" s="20">
        <v>541800</v>
      </c>
      <c r="D125" s="20">
        <f>+Junio!F125</f>
        <v>389495.7</v>
      </c>
      <c r="E125" s="20">
        <v>149605.31</v>
      </c>
      <c r="F125" s="20">
        <f t="shared" si="42"/>
        <v>539101.01</v>
      </c>
      <c r="G125" s="36">
        <f t="shared" si="43"/>
        <v>110898.98999999999</v>
      </c>
      <c r="I125" s="3"/>
    </row>
    <row r="126" spans="1:9" x14ac:dyDescent="0.55000000000000004">
      <c r="A126" s="43" t="s">
        <v>132</v>
      </c>
      <c r="B126" s="38" t="s">
        <v>133</v>
      </c>
      <c r="C126" s="20">
        <v>650000</v>
      </c>
      <c r="D126" s="20">
        <f>+Junio!F126</f>
        <v>0</v>
      </c>
      <c r="F126" s="20">
        <f t="shared" si="42"/>
        <v>0</v>
      </c>
      <c r="G126" s="36">
        <f t="shared" si="43"/>
        <v>50000</v>
      </c>
      <c r="I126" s="3"/>
    </row>
    <row r="127" spans="1:9" x14ac:dyDescent="0.55000000000000004">
      <c r="A127" s="43" t="s">
        <v>134</v>
      </c>
      <c r="B127" s="38" t="s">
        <v>135</v>
      </c>
      <c r="C127" s="20">
        <v>50000</v>
      </c>
      <c r="D127" s="20">
        <f>+Junio!F127</f>
        <v>49576</v>
      </c>
      <c r="F127" s="20">
        <f t="shared" si="42"/>
        <v>49576</v>
      </c>
      <c r="G127" s="36">
        <f t="shared" si="43"/>
        <v>151664</v>
      </c>
      <c r="I127" s="3"/>
    </row>
    <row r="128" spans="1:9" x14ac:dyDescent="0.55000000000000004">
      <c r="A128" s="43" t="s">
        <v>136</v>
      </c>
      <c r="B128" s="38" t="s">
        <v>137</v>
      </c>
      <c r="C128" s="20">
        <v>201240</v>
      </c>
      <c r="D128" s="20">
        <f>+Junio!F128</f>
        <v>32173</v>
      </c>
      <c r="E128" s="20">
        <v>60435.64</v>
      </c>
      <c r="F128" s="20">
        <f t="shared" si="42"/>
        <v>92608.639999999999</v>
      </c>
      <c r="G128" s="36">
        <f t="shared" si="43"/>
        <v>371791.35999999999</v>
      </c>
      <c r="I128" s="3"/>
    </row>
    <row r="129" spans="1:9" x14ac:dyDescent="0.55000000000000004">
      <c r="A129" s="43" t="s">
        <v>138</v>
      </c>
      <c r="B129" s="38" t="s">
        <v>139</v>
      </c>
      <c r="C129" s="20">
        <v>464400</v>
      </c>
      <c r="D129" s="20">
        <f>+Junio!F129</f>
        <v>95422.3</v>
      </c>
      <c r="E129" s="20">
        <v>12757.57</v>
      </c>
      <c r="F129" s="20">
        <f t="shared" si="42"/>
        <v>108179.87</v>
      </c>
      <c r="G129" s="36">
        <f t="shared" si="43"/>
        <v>2715420.13</v>
      </c>
      <c r="I129" s="3"/>
    </row>
    <row r="130" spans="1:9" x14ac:dyDescent="0.55000000000000004">
      <c r="A130" s="43" t="s">
        <v>140</v>
      </c>
      <c r="B130" s="38" t="s">
        <v>141</v>
      </c>
      <c r="C130" s="20">
        <v>2823600</v>
      </c>
      <c r="D130" s="20">
        <f>+Junio!F130</f>
        <v>1234312.5</v>
      </c>
      <c r="E130" s="7">
        <v>203500</v>
      </c>
      <c r="F130" s="20">
        <f t="shared" si="42"/>
        <v>1437812.5</v>
      </c>
      <c r="G130" s="36">
        <f t="shared" si="43"/>
        <v>-1137812.5</v>
      </c>
      <c r="I130" s="3"/>
    </row>
    <row r="131" spans="1:9" x14ac:dyDescent="0.55000000000000004">
      <c r="A131" s="43" t="s">
        <v>142</v>
      </c>
      <c r="B131" s="38" t="s">
        <v>143</v>
      </c>
      <c r="C131" s="20">
        <v>300000</v>
      </c>
      <c r="D131" s="20">
        <f>+Junio!F131</f>
        <v>412109.61</v>
      </c>
      <c r="E131" s="20">
        <v>69902</v>
      </c>
      <c r="F131" s="20">
        <f t="shared" si="42"/>
        <v>482011.61</v>
      </c>
      <c r="G131" s="36">
        <f t="shared" si="43"/>
        <v>-59524</v>
      </c>
      <c r="I131" s="3"/>
    </row>
    <row r="132" spans="1:9" x14ac:dyDescent="0.55000000000000004">
      <c r="A132" s="43" t="s">
        <v>144</v>
      </c>
      <c r="B132" s="38" t="s">
        <v>285</v>
      </c>
      <c r="C132" s="20">
        <f>100000+322487.61</f>
        <v>422487.61</v>
      </c>
      <c r="D132" s="20">
        <f>+Junio!F132</f>
        <v>102551.36</v>
      </c>
      <c r="E132" s="20">
        <v>170465.91</v>
      </c>
      <c r="F132" s="20">
        <f t="shared" si="42"/>
        <v>273017.27</v>
      </c>
      <c r="G132" s="36">
        <f t="shared" si="43"/>
        <v>-148217.27000000002</v>
      </c>
      <c r="I132" s="3"/>
    </row>
    <row r="133" spans="1:9" x14ac:dyDescent="0.55000000000000004">
      <c r="A133" s="43" t="s">
        <v>145</v>
      </c>
      <c r="B133" s="44" t="s">
        <v>286</v>
      </c>
      <c r="C133" s="20">
        <v>124800</v>
      </c>
      <c r="D133" s="20">
        <f>+Junio!F133</f>
        <v>106705.37</v>
      </c>
      <c r="E133" s="20">
        <v>10000</v>
      </c>
      <c r="F133" s="20">
        <f t="shared" si="42"/>
        <v>116705.37</v>
      </c>
      <c r="G133" s="36">
        <f t="shared" si="43"/>
        <v>83294.63</v>
      </c>
      <c r="I133" s="3"/>
    </row>
    <row r="134" spans="1:9" x14ac:dyDescent="0.55000000000000004">
      <c r="A134" s="43" t="s">
        <v>146</v>
      </c>
      <c r="B134" s="44" t="s">
        <v>149</v>
      </c>
      <c r="C134" s="20">
        <v>200000</v>
      </c>
      <c r="D134" s="20">
        <f>+Junio!F134</f>
        <v>59726.2</v>
      </c>
      <c r="E134" s="20">
        <v>70547.42</v>
      </c>
      <c r="F134" s="20">
        <f t="shared" si="42"/>
        <v>130273.62</v>
      </c>
      <c r="G134" s="36">
        <f t="shared" si="43"/>
        <v>119726.38</v>
      </c>
      <c r="I134" s="3"/>
    </row>
    <row r="135" spans="1:9" x14ac:dyDescent="0.55000000000000004">
      <c r="A135" s="43" t="s">
        <v>147</v>
      </c>
      <c r="B135" s="44" t="s">
        <v>287</v>
      </c>
      <c r="C135" s="20">
        <v>250000</v>
      </c>
      <c r="D135" s="20">
        <f>+Junio!F135</f>
        <v>31726.2</v>
      </c>
      <c r="F135" s="20">
        <f t="shared" si="42"/>
        <v>31726.2</v>
      </c>
      <c r="G135" s="36">
        <f t="shared" si="43"/>
        <v>-31726.2</v>
      </c>
      <c r="I135" s="3"/>
    </row>
    <row r="136" spans="1:9" x14ac:dyDescent="0.55000000000000004">
      <c r="A136" s="43" t="s">
        <v>148</v>
      </c>
      <c r="B136" s="32" t="s">
        <v>274</v>
      </c>
      <c r="D136" s="20">
        <f>+Junio!F136</f>
        <v>49580</v>
      </c>
      <c r="F136" s="20">
        <f t="shared" si="42"/>
        <v>49580</v>
      </c>
      <c r="G136" s="36">
        <f t="shared" si="43"/>
        <v>-49580</v>
      </c>
      <c r="I136" s="3"/>
    </row>
    <row r="137" spans="1:9" x14ac:dyDescent="0.55000000000000004">
      <c r="A137" s="43" t="s">
        <v>278</v>
      </c>
      <c r="B137" s="44" t="s">
        <v>279</v>
      </c>
      <c r="C137" s="5"/>
      <c r="I137" s="3"/>
    </row>
    <row r="138" spans="1:9" x14ac:dyDescent="0.55000000000000004">
      <c r="A138" s="50"/>
      <c r="B138" s="51"/>
      <c r="I138" s="3"/>
    </row>
    <row r="139" spans="1:9" x14ac:dyDescent="0.55000000000000004">
      <c r="A139" s="38"/>
      <c r="B139" s="52"/>
      <c r="I139" s="3"/>
    </row>
    <row r="140" spans="1:9" x14ac:dyDescent="0.55000000000000004">
      <c r="A140" s="38"/>
      <c r="B140" s="38"/>
      <c r="I140" s="3"/>
    </row>
    <row r="141" spans="1:9" x14ac:dyDescent="0.55000000000000004">
      <c r="A141" s="38"/>
      <c r="B141" s="38"/>
      <c r="I141" s="3"/>
    </row>
    <row r="142" spans="1:9" x14ac:dyDescent="0.55000000000000004">
      <c r="A142" s="38"/>
      <c r="B142" s="38"/>
      <c r="I142" s="3"/>
    </row>
    <row r="143" spans="1:9" x14ac:dyDescent="0.55000000000000004">
      <c r="A143" s="40" t="s">
        <v>150</v>
      </c>
      <c r="B143" s="41" t="s">
        <v>151</v>
      </c>
      <c r="C143" s="28">
        <f>+C144</f>
        <v>18310294.780000001</v>
      </c>
      <c r="D143" s="28">
        <f>+D144</f>
        <v>3801457.87</v>
      </c>
      <c r="E143" s="28">
        <f t="shared" ref="E143:G143" si="44">+E144</f>
        <v>544130</v>
      </c>
      <c r="F143" s="28">
        <f t="shared" si="44"/>
        <v>3779368.84</v>
      </c>
      <c r="G143" s="28">
        <f t="shared" si="44"/>
        <v>14164925.940000001</v>
      </c>
      <c r="I143" s="3"/>
    </row>
    <row r="144" spans="1:9" x14ac:dyDescent="0.55000000000000004">
      <c r="A144" s="40" t="s">
        <v>152</v>
      </c>
      <c r="B144" s="41" t="s">
        <v>153</v>
      </c>
      <c r="C144" s="28">
        <f>SUM(C145:C160)</f>
        <v>18310294.780000001</v>
      </c>
      <c r="D144" s="28">
        <f>SUM(D152:D166)</f>
        <v>3801457.87</v>
      </c>
      <c r="E144" s="28">
        <f t="shared" ref="E144:G144" si="45">SUM(E145:E159)</f>
        <v>544130</v>
      </c>
      <c r="F144" s="28">
        <f t="shared" si="45"/>
        <v>3779368.84</v>
      </c>
      <c r="G144" s="28">
        <f t="shared" si="45"/>
        <v>14164925.940000001</v>
      </c>
      <c r="I144" s="3"/>
    </row>
    <row r="145" spans="1:9" x14ac:dyDescent="0.55000000000000004">
      <c r="A145" s="43" t="s">
        <v>154</v>
      </c>
      <c r="B145" s="44" t="s">
        <v>155</v>
      </c>
      <c r="C145" s="20">
        <v>366000</v>
      </c>
      <c r="D145" s="20">
        <f>+Junio!F145</f>
        <v>359311.43</v>
      </c>
      <c r="E145" s="7">
        <v>30050</v>
      </c>
      <c r="F145" s="20">
        <f t="shared" ref="F145:F160" si="46">+E145+D145</f>
        <v>389361.43</v>
      </c>
      <c r="G145" s="36">
        <f t="shared" ref="G145:G160" si="47">+C146-F145</f>
        <v>-8457.6499999999651</v>
      </c>
      <c r="I145" s="3"/>
    </row>
    <row r="146" spans="1:9" x14ac:dyDescent="0.55000000000000004">
      <c r="A146" s="43" t="s">
        <v>156</v>
      </c>
      <c r="B146" s="38" t="s">
        <v>157</v>
      </c>
      <c r="C146" s="20">
        <v>380903.78</v>
      </c>
      <c r="D146" s="20">
        <f>+Junio!F146</f>
        <v>102013.54000000001</v>
      </c>
      <c r="E146" s="7">
        <v>21780</v>
      </c>
      <c r="F146" s="20">
        <f t="shared" si="46"/>
        <v>123793.54000000001</v>
      </c>
      <c r="G146" s="36">
        <f t="shared" si="47"/>
        <v>126982.45999999999</v>
      </c>
      <c r="I146" s="3"/>
    </row>
    <row r="147" spans="1:9" x14ac:dyDescent="0.55000000000000004">
      <c r="A147" s="43" t="s">
        <v>158</v>
      </c>
      <c r="B147" s="38" t="s">
        <v>159</v>
      </c>
      <c r="C147" s="20">
        <v>250776</v>
      </c>
      <c r="D147" s="20">
        <f>+Junio!F147</f>
        <v>0</v>
      </c>
      <c r="E147" s="7"/>
      <c r="F147" s="20">
        <f t="shared" si="46"/>
        <v>0</v>
      </c>
      <c r="G147" s="36">
        <f t="shared" si="47"/>
        <v>26000</v>
      </c>
      <c r="H147" s="11"/>
      <c r="I147" s="3"/>
    </row>
    <row r="148" spans="1:9" x14ac:dyDescent="0.55000000000000004">
      <c r="A148" s="43" t="s">
        <v>160</v>
      </c>
      <c r="B148" s="44" t="s">
        <v>161</v>
      </c>
      <c r="C148" s="20">
        <v>26000</v>
      </c>
      <c r="D148" s="20">
        <f>+Junio!F148</f>
        <v>0</v>
      </c>
      <c r="E148" s="7"/>
      <c r="F148" s="20">
        <f t="shared" si="46"/>
        <v>0</v>
      </c>
      <c r="G148" s="36">
        <f t="shared" si="47"/>
        <v>9840000</v>
      </c>
      <c r="I148" s="3"/>
    </row>
    <row r="149" spans="1:9" x14ac:dyDescent="0.55000000000000004">
      <c r="A149" s="43" t="s">
        <v>0</v>
      </c>
      <c r="B149" s="44" t="s">
        <v>234</v>
      </c>
      <c r="C149" s="20">
        <v>9840000</v>
      </c>
      <c r="D149" s="20">
        <f>+Junio!F149</f>
        <v>0</v>
      </c>
      <c r="E149" s="7"/>
      <c r="F149" s="20">
        <f t="shared" si="46"/>
        <v>0</v>
      </c>
      <c r="G149" s="36">
        <f t="shared" si="47"/>
        <v>630000</v>
      </c>
      <c r="I149" s="3"/>
    </row>
    <row r="150" spans="1:9" x14ac:dyDescent="0.55000000000000004">
      <c r="A150" s="43" t="s">
        <v>162</v>
      </c>
      <c r="B150" s="44" t="s">
        <v>74</v>
      </c>
      <c r="C150" s="20">
        <v>630000</v>
      </c>
      <c r="D150" s="20">
        <f>+Junio!F150</f>
        <v>322630.61</v>
      </c>
      <c r="E150" s="7">
        <v>90000</v>
      </c>
      <c r="F150" s="20">
        <f t="shared" si="46"/>
        <v>412630.61</v>
      </c>
      <c r="G150" s="36">
        <f t="shared" si="47"/>
        <v>1747369.3900000001</v>
      </c>
      <c r="I150" s="3"/>
    </row>
    <row r="151" spans="1:9" x14ac:dyDescent="0.55000000000000004">
      <c r="A151" s="43" t="s">
        <v>163</v>
      </c>
      <c r="B151" s="38" t="s">
        <v>164</v>
      </c>
      <c r="C151" s="20">
        <v>2160000</v>
      </c>
      <c r="D151" s="20">
        <f>+Junio!F151</f>
        <v>949947.41999999993</v>
      </c>
      <c r="E151" s="7">
        <v>124300</v>
      </c>
      <c r="F151" s="20">
        <f t="shared" si="46"/>
        <v>1074247.42</v>
      </c>
      <c r="G151" s="36">
        <f t="shared" si="47"/>
        <v>2176552.58</v>
      </c>
      <c r="I151" s="3"/>
    </row>
    <row r="152" spans="1:9" x14ac:dyDescent="0.55000000000000004">
      <c r="A152" s="43" t="s">
        <v>165</v>
      </c>
      <c r="B152" s="38" t="s">
        <v>166</v>
      </c>
      <c r="C152" s="7">
        <v>3250800</v>
      </c>
      <c r="D152" s="20">
        <f>+Junio!F152</f>
        <v>1260000</v>
      </c>
      <c r="E152" s="7">
        <v>210000</v>
      </c>
      <c r="F152" s="20">
        <f t="shared" si="46"/>
        <v>1470000</v>
      </c>
      <c r="G152" s="36">
        <f t="shared" si="47"/>
        <v>-1320000</v>
      </c>
      <c r="I152" s="3"/>
    </row>
    <row r="153" spans="1:9" x14ac:dyDescent="0.55000000000000004">
      <c r="A153" s="43" t="s">
        <v>167</v>
      </c>
      <c r="B153" s="38" t="s">
        <v>168</v>
      </c>
      <c r="C153" s="7">
        <v>150000</v>
      </c>
      <c r="D153" s="20">
        <f>+Junio!F153</f>
        <v>0</v>
      </c>
      <c r="E153" s="7"/>
      <c r="F153" s="20">
        <f t="shared" si="46"/>
        <v>0</v>
      </c>
      <c r="G153" s="36">
        <f t="shared" si="47"/>
        <v>657900</v>
      </c>
      <c r="I153" s="3"/>
    </row>
    <row r="154" spans="1:9" x14ac:dyDescent="0.55000000000000004">
      <c r="A154" s="43" t="s">
        <v>169</v>
      </c>
      <c r="B154" s="44" t="s">
        <v>170</v>
      </c>
      <c r="C154" s="7">
        <v>657900</v>
      </c>
      <c r="D154" s="20">
        <f>+Junio!F154</f>
        <v>51651.839999999997</v>
      </c>
      <c r="E154" s="7"/>
      <c r="F154" s="20">
        <f t="shared" si="46"/>
        <v>51651.839999999997</v>
      </c>
      <c r="G154" s="36">
        <f t="shared" si="47"/>
        <v>363083.16000000003</v>
      </c>
      <c r="I154" s="3"/>
    </row>
    <row r="155" spans="1:9" x14ac:dyDescent="0.55000000000000004">
      <c r="A155" s="43" t="s">
        <v>1</v>
      </c>
      <c r="B155" s="32" t="s">
        <v>69</v>
      </c>
      <c r="C155" s="7">
        <v>414735</v>
      </c>
      <c r="D155" s="20">
        <f>+Junio!F155</f>
        <v>0</v>
      </c>
      <c r="E155" s="7"/>
      <c r="F155" s="20">
        <f t="shared" si="46"/>
        <v>0</v>
      </c>
      <c r="G155" s="36">
        <f t="shared" si="47"/>
        <v>121260</v>
      </c>
      <c r="I155" s="3"/>
    </row>
    <row r="156" spans="1:9" x14ac:dyDescent="0.55000000000000004">
      <c r="A156" s="43" t="s">
        <v>171</v>
      </c>
      <c r="B156" s="44" t="s">
        <v>266</v>
      </c>
      <c r="C156" s="7">
        <v>121260</v>
      </c>
      <c r="D156" s="20">
        <f>+Junio!F156</f>
        <v>67000</v>
      </c>
      <c r="E156" s="7">
        <v>13000</v>
      </c>
      <c r="F156" s="20">
        <f t="shared" si="46"/>
        <v>80000</v>
      </c>
      <c r="G156" s="36">
        <f t="shared" si="47"/>
        <v>-18080</v>
      </c>
      <c r="I156" s="3"/>
    </row>
    <row r="157" spans="1:9" x14ac:dyDescent="0.55000000000000004">
      <c r="A157" s="43" t="s">
        <v>172</v>
      </c>
      <c r="B157" s="38" t="s">
        <v>174</v>
      </c>
      <c r="C157" s="7">
        <v>61920</v>
      </c>
      <c r="D157" s="20">
        <f>+Junio!F157</f>
        <v>5000</v>
      </c>
      <c r="E157" s="7">
        <v>15000</v>
      </c>
      <c r="F157" s="20">
        <f t="shared" si="46"/>
        <v>20000</v>
      </c>
      <c r="G157" s="36">
        <f t="shared" si="47"/>
        <v>-20000</v>
      </c>
      <c r="I157" s="3"/>
    </row>
    <row r="158" spans="1:9" x14ac:dyDescent="0.55000000000000004">
      <c r="A158" s="43" t="s">
        <v>173</v>
      </c>
      <c r="B158" s="38" t="s">
        <v>175</v>
      </c>
      <c r="C158" s="7"/>
      <c r="D158" s="20">
        <f>+Junio!F158</f>
        <v>14161</v>
      </c>
      <c r="E158" s="7">
        <v>40000</v>
      </c>
      <c r="F158" s="20">
        <f t="shared" si="46"/>
        <v>54161</v>
      </c>
      <c r="G158" s="36">
        <f t="shared" si="47"/>
        <v>-54161</v>
      </c>
      <c r="I158" s="3"/>
    </row>
    <row r="159" spans="1:9" x14ac:dyDescent="0.55000000000000004">
      <c r="A159" s="43" t="s">
        <v>257</v>
      </c>
      <c r="B159" s="7" t="s">
        <v>256</v>
      </c>
      <c r="C159" s="7"/>
      <c r="D159" s="20">
        <f>+Junio!F159</f>
        <v>103523</v>
      </c>
      <c r="E159" s="7"/>
      <c r="F159" s="20">
        <f t="shared" si="46"/>
        <v>103523</v>
      </c>
      <c r="G159" s="36">
        <f t="shared" si="47"/>
        <v>-103523</v>
      </c>
      <c r="I159" s="3"/>
    </row>
    <row r="160" spans="1:9" x14ac:dyDescent="0.55000000000000004">
      <c r="A160" s="43"/>
      <c r="B160" s="7"/>
      <c r="C160" s="7"/>
      <c r="D160" s="20">
        <f>+Junio!F160</f>
        <v>0</v>
      </c>
      <c r="E160" s="7"/>
      <c r="F160" s="20">
        <f t="shared" si="46"/>
        <v>0</v>
      </c>
      <c r="G160" s="36">
        <f t="shared" si="47"/>
        <v>0</v>
      </c>
      <c r="I160" s="3"/>
    </row>
    <row r="161" spans="1:9" x14ac:dyDescent="0.55000000000000004">
      <c r="A161" s="43"/>
      <c r="B161" s="38"/>
      <c r="I161" s="3"/>
    </row>
    <row r="162" spans="1:9" x14ac:dyDescent="0.55000000000000004">
      <c r="A162" s="43"/>
      <c r="B162" s="38"/>
      <c r="I162" s="3"/>
    </row>
    <row r="163" spans="1:9" x14ac:dyDescent="0.55000000000000004">
      <c r="A163" s="43"/>
      <c r="B163" s="38"/>
      <c r="C163" s="29"/>
      <c r="I163" s="3"/>
    </row>
    <row r="164" spans="1:9" x14ac:dyDescent="0.55000000000000004">
      <c r="A164" s="43"/>
      <c r="B164" s="38"/>
      <c r="C164" s="30"/>
      <c r="D164" s="29"/>
      <c r="E164" s="30"/>
      <c r="F164" s="30"/>
      <c r="G164" s="39"/>
      <c r="I164" s="3"/>
    </row>
    <row r="165" spans="1:9" x14ac:dyDescent="0.55000000000000004">
      <c r="A165" s="40" t="s">
        <v>176</v>
      </c>
      <c r="B165" s="41" t="s">
        <v>177</v>
      </c>
      <c r="C165" s="28">
        <f>+C166+C178</f>
        <v>29283608.960000001</v>
      </c>
      <c r="D165" s="28">
        <f t="shared" ref="D165:G165" si="48">+D166+D178</f>
        <v>2300122.0299999998</v>
      </c>
      <c r="E165" s="28">
        <f t="shared" si="48"/>
        <v>5099808.26</v>
      </c>
      <c r="F165" s="28">
        <f t="shared" si="48"/>
        <v>7501802.7699999996</v>
      </c>
      <c r="G165" s="28">
        <f t="shared" si="48"/>
        <v>13581806.190000001</v>
      </c>
      <c r="I165" s="3"/>
    </row>
    <row r="166" spans="1:9" x14ac:dyDescent="0.55000000000000004">
      <c r="A166" s="40" t="s">
        <v>178</v>
      </c>
      <c r="B166" s="41" t="s">
        <v>179</v>
      </c>
      <c r="C166" s="30">
        <f>SUM(C167:C175)</f>
        <v>2885000</v>
      </c>
      <c r="D166" s="30"/>
      <c r="E166" s="28">
        <f>SUM(E167:E168)</f>
        <v>0</v>
      </c>
      <c r="F166" s="28">
        <f t="shared" ref="F166:G166" si="49">SUM(F167:F176)</f>
        <v>101872.48000000001</v>
      </c>
      <c r="G166" s="28">
        <f t="shared" si="49"/>
        <v>83127.51999999999</v>
      </c>
      <c r="I166" s="3"/>
    </row>
    <row r="167" spans="1:9" x14ac:dyDescent="0.55000000000000004">
      <c r="A167" s="43" t="s">
        <v>180</v>
      </c>
      <c r="B167" s="38" t="s">
        <v>181</v>
      </c>
      <c r="C167" s="7"/>
      <c r="D167" s="20">
        <f>+Junio!F167</f>
        <v>0</v>
      </c>
      <c r="F167" s="20">
        <f t="shared" ref="F167:F175" si="50">+E167+D167</f>
        <v>0</v>
      </c>
      <c r="G167" s="36">
        <f t="shared" ref="G167:G175" si="51">+C169-F167</f>
        <v>0</v>
      </c>
      <c r="I167" s="3"/>
    </row>
    <row r="168" spans="1:9" x14ac:dyDescent="0.55000000000000004">
      <c r="A168" s="43" t="s">
        <v>182</v>
      </c>
      <c r="B168" s="44" t="s">
        <v>183</v>
      </c>
      <c r="C168" s="7">
        <v>2700000</v>
      </c>
      <c r="D168" s="20">
        <f>+Junio!F168</f>
        <v>0</v>
      </c>
      <c r="F168" s="20">
        <f t="shared" si="50"/>
        <v>0</v>
      </c>
      <c r="G168" s="36">
        <f t="shared" si="51"/>
        <v>135000</v>
      </c>
      <c r="I168" s="3"/>
    </row>
    <row r="169" spans="1:9" x14ac:dyDescent="0.55000000000000004">
      <c r="A169" s="43" t="s">
        <v>184</v>
      </c>
      <c r="B169" s="44" t="s">
        <v>185</v>
      </c>
      <c r="C169" s="7"/>
      <c r="D169" s="20">
        <f>+Junio!F169</f>
        <v>0</v>
      </c>
      <c r="F169" s="20">
        <f t="shared" si="50"/>
        <v>0</v>
      </c>
      <c r="G169" s="36">
        <f t="shared" si="51"/>
        <v>50000</v>
      </c>
      <c r="I169" s="3"/>
    </row>
    <row r="170" spans="1:9" x14ac:dyDescent="0.55000000000000004">
      <c r="A170" s="43" t="s">
        <v>186</v>
      </c>
      <c r="B170" s="44" t="s">
        <v>187</v>
      </c>
      <c r="C170" s="7">
        <v>135000</v>
      </c>
      <c r="D170" s="20">
        <f>+Junio!F170</f>
        <v>55080.480000000003</v>
      </c>
      <c r="F170" s="20">
        <f t="shared" si="50"/>
        <v>55080.480000000003</v>
      </c>
      <c r="G170" s="36">
        <f t="shared" si="51"/>
        <v>-55080.480000000003</v>
      </c>
      <c r="I170" s="3"/>
    </row>
    <row r="171" spans="1:9" x14ac:dyDescent="0.55000000000000004">
      <c r="A171" s="43" t="s">
        <v>188</v>
      </c>
      <c r="B171" s="44" t="s">
        <v>189</v>
      </c>
      <c r="C171" s="7">
        <v>50000</v>
      </c>
      <c r="D171" s="20">
        <f>+Junio!F171</f>
        <v>25799</v>
      </c>
      <c r="F171" s="20">
        <f t="shared" si="50"/>
        <v>25799</v>
      </c>
      <c r="G171" s="36">
        <f t="shared" si="51"/>
        <v>-25799</v>
      </c>
      <c r="I171" s="3"/>
    </row>
    <row r="172" spans="1:9" x14ac:dyDescent="0.55000000000000004">
      <c r="A172" s="43" t="s">
        <v>190</v>
      </c>
      <c r="B172" s="44" t="s">
        <v>191</v>
      </c>
      <c r="C172" s="7"/>
      <c r="D172" s="20">
        <f>+Junio!F172</f>
        <v>0</v>
      </c>
      <c r="F172" s="20">
        <f t="shared" si="50"/>
        <v>0</v>
      </c>
      <c r="G172" s="36">
        <f t="shared" si="51"/>
        <v>0</v>
      </c>
      <c r="I172" s="3"/>
    </row>
    <row r="173" spans="1:9" x14ac:dyDescent="0.55000000000000004">
      <c r="A173" s="43" t="s">
        <v>192</v>
      </c>
      <c r="B173" s="44" t="s">
        <v>193</v>
      </c>
      <c r="C173" s="7"/>
      <c r="D173" s="20">
        <f>+Junio!F173</f>
        <v>20993</v>
      </c>
      <c r="F173" s="20">
        <f t="shared" si="50"/>
        <v>20993</v>
      </c>
      <c r="G173" s="36">
        <f t="shared" si="51"/>
        <v>-20993</v>
      </c>
      <c r="I173" s="3"/>
    </row>
    <row r="174" spans="1:9" x14ac:dyDescent="0.55000000000000004">
      <c r="A174" s="43" t="s">
        <v>194</v>
      </c>
      <c r="B174" s="44" t="s">
        <v>195</v>
      </c>
      <c r="D174" s="20">
        <f>+Junio!F174</f>
        <v>0</v>
      </c>
      <c r="F174" s="20">
        <f t="shared" si="50"/>
        <v>0</v>
      </c>
      <c r="G174" s="36">
        <f t="shared" si="51"/>
        <v>0</v>
      </c>
      <c r="I174" s="3"/>
    </row>
    <row r="175" spans="1:9" x14ac:dyDescent="0.55000000000000004">
      <c r="A175" s="43" t="s">
        <v>196</v>
      </c>
      <c r="B175" s="44" t="s">
        <v>197</v>
      </c>
      <c r="D175" s="20">
        <f>+Junio!F175</f>
        <v>0</v>
      </c>
      <c r="F175" s="20">
        <f t="shared" si="50"/>
        <v>0</v>
      </c>
      <c r="G175" s="36">
        <f t="shared" si="51"/>
        <v>0</v>
      </c>
      <c r="I175" s="3"/>
    </row>
    <row r="176" spans="1:9" x14ac:dyDescent="0.55000000000000004">
      <c r="A176" s="43"/>
      <c r="B176" s="44"/>
      <c r="I176" s="3"/>
    </row>
    <row r="177" spans="1:9" x14ac:dyDescent="0.55000000000000004">
      <c r="A177" s="43"/>
      <c r="B177" s="44"/>
      <c r="C177" s="30"/>
      <c r="D177" s="30"/>
      <c r="E177" s="30"/>
      <c r="F177" s="30"/>
      <c r="G177" s="39"/>
      <c r="I177" s="3"/>
    </row>
    <row r="178" spans="1:9" x14ac:dyDescent="0.55000000000000004">
      <c r="A178" s="40" t="s">
        <v>198</v>
      </c>
      <c r="B178" s="53" t="s">
        <v>199</v>
      </c>
      <c r="C178" s="24">
        <f>+C179</f>
        <v>26398608.960000001</v>
      </c>
      <c r="D178" s="23">
        <f t="shared" ref="D178:G178" si="52">+D179</f>
        <v>2300122.0299999998</v>
      </c>
      <c r="E178" s="23">
        <f t="shared" si="52"/>
        <v>5099808.26</v>
      </c>
      <c r="F178" s="23">
        <f t="shared" si="52"/>
        <v>7399930.2899999991</v>
      </c>
      <c r="G178" s="23">
        <f t="shared" si="52"/>
        <v>13498678.670000002</v>
      </c>
      <c r="I178" s="3"/>
    </row>
    <row r="179" spans="1:9" x14ac:dyDescent="0.55000000000000004">
      <c r="A179" s="40" t="s">
        <v>200</v>
      </c>
      <c r="B179" s="53" t="s">
        <v>201</v>
      </c>
      <c r="C179" s="62">
        <f>SUM(C180:C184)</f>
        <v>26398608.960000001</v>
      </c>
      <c r="D179" s="30">
        <f t="shared" ref="D179:G179" si="53">SUM(D180:D184)</f>
        <v>2300122.0299999998</v>
      </c>
      <c r="E179" s="30">
        <f t="shared" si="53"/>
        <v>5099808.26</v>
      </c>
      <c r="F179" s="30">
        <f t="shared" si="53"/>
        <v>7399930.2899999991</v>
      </c>
      <c r="G179" s="30">
        <f t="shared" si="53"/>
        <v>13498678.670000002</v>
      </c>
      <c r="I179" s="3"/>
    </row>
    <row r="180" spans="1:9" x14ac:dyDescent="0.55000000000000004">
      <c r="A180" s="43" t="s">
        <v>202</v>
      </c>
      <c r="B180" s="44" t="s">
        <v>203</v>
      </c>
      <c r="C180" s="20">
        <v>800000</v>
      </c>
      <c r="D180" s="20">
        <f>+Junio!F180</f>
        <v>0</v>
      </c>
      <c r="F180" s="20">
        <f t="shared" ref="F180:F184" si="54">+E180+D180</f>
        <v>0</v>
      </c>
      <c r="G180" s="36">
        <f>+C182-F180</f>
        <v>6400000</v>
      </c>
      <c r="I180" s="3"/>
    </row>
    <row r="181" spans="1:9" x14ac:dyDescent="0.55000000000000004">
      <c r="A181" s="43" t="s">
        <v>204</v>
      </c>
      <c r="B181" s="44" t="s">
        <v>238</v>
      </c>
      <c r="C181" s="20">
        <v>4700000</v>
      </c>
      <c r="D181" s="20">
        <f>+Junio!F181</f>
        <v>0</v>
      </c>
      <c r="F181" s="20">
        <f t="shared" si="54"/>
        <v>0</v>
      </c>
      <c r="G181" s="36">
        <f>+C183-F181</f>
        <v>5900000</v>
      </c>
      <c r="I181" s="3"/>
    </row>
    <row r="182" spans="1:9" x14ac:dyDescent="0.55000000000000004">
      <c r="A182" s="43" t="s">
        <v>205</v>
      </c>
      <c r="B182" s="32" t="s">
        <v>239</v>
      </c>
      <c r="C182" s="20">
        <v>6400000</v>
      </c>
      <c r="D182" s="20">
        <f>+Junio!F182</f>
        <v>0</v>
      </c>
      <c r="F182" s="20">
        <f t="shared" si="54"/>
        <v>0</v>
      </c>
      <c r="G182" s="36">
        <f>+C184-F182</f>
        <v>8598608.9600000009</v>
      </c>
      <c r="I182" s="3"/>
    </row>
    <row r="183" spans="1:9" x14ac:dyDescent="0.55000000000000004">
      <c r="A183" s="43" t="s">
        <v>206</v>
      </c>
      <c r="B183" s="32" t="s">
        <v>240</v>
      </c>
      <c r="C183" s="20">
        <v>5900000</v>
      </c>
      <c r="D183" s="20">
        <f>+Junio!F183</f>
        <v>0</v>
      </c>
      <c r="F183" s="20">
        <f t="shared" si="54"/>
        <v>0</v>
      </c>
      <c r="G183" s="36">
        <f>+C185-F183</f>
        <v>0</v>
      </c>
      <c r="I183" s="3"/>
    </row>
    <row r="184" spans="1:9" x14ac:dyDescent="0.55000000000000004">
      <c r="A184" s="43" t="s">
        <v>207</v>
      </c>
      <c r="B184" s="44" t="s">
        <v>230</v>
      </c>
      <c r="C184" s="20">
        <v>8598608.9600000009</v>
      </c>
      <c r="D184" s="20">
        <f>+Junio!F184</f>
        <v>2300122.0299999998</v>
      </c>
      <c r="E184" s="20">
        <v>5099808.26</v>
      </c>
      <c r="F184" s="20">
        <f t="shared" si="54"/>
        <v>7399930.2899999991</v>
      </c>
      <c r="G184" s="36">
        <f>+C186-F184</f>
        <v>-7399930.2899999991</v>
      </c>
      <c r="I184" s="3"/>
    </row>
    <row r="185" spans="1:9" x14ac:dyDescent="0.55000000000000004">
      <c r="A185" s="43"/>
      <c r="B185" s="44"/>
      <c r="I185" s="3"/>
    </row>
    <row r="186" spans="1:9" x14ac:dyDescent="0.55000000000000004">
      <c r="A186" s="43"/>
      <c r="I186" s="3"/>
    </row>
    <row r="187" spans="1:9" x14ac:dyDescent="0.55000000000000004">
      <c r="A187" s="43"/>
      <c r="B187" s="38"/>
      <c r="I187" s="3"/>
    </row>
    <row r="188" spans="1:9" x14ac:dyDescent="0.55000000000000004">
      <c r="A188" s="43"/>
      <c r="B188" s="38"/>
      <c r="I188" s="3"/>
    </row>
    <row r="189" spans="1:9" x14ac:dyDescent="0.55000000000000004">
      <c r="A189" s="43"/>
      <c r="B189" s="38"/>
      <c r="I189" s="3"/>
    </row>
    <row r="190" spans="1:9" x14ac:dyDescent="0.55000000000000004">
      <c r="A190" s="43"/>
      <c r="B190" s="38"/>
      <c r="I190" s="3"/>
    </row>
    <row r="191" spans="1:9" x14ac:dyDescent="0.55000000000000004">
      <c r="A191" s="40" t="s">
        <v>208</v>
      </c>
      <c r="B191" s="41" t="s">
        <v>209</v>
      </c>
      <c r="C191" s="23">
        <f>+C192</f>
        <v>10536775.050000001</v>
      </c>
      <c r="D191" s="23">
        <f t="shared" ref="D191:G192" si="55">+D192</f>
        <v>11595138</v>
      </c>
      <c r="E191" s="23">
        <f t="shared" si="55"/>
        <v>0</v>
      </c>
      <c r="F191" s="23">
        <f t="shared" si="55"/>
        <v>11595138</v>
      </c>
      <c r="G191" s="23">
        <f t="shared" si="55"/>
        <v>-11595138</v>
      </c>
      <c r="I191" s="3"/>
    </row>
    <row r="192" spans="1:9" x14ac:dyDescent="0.55000000000000004">
      <c r="A192" s="40" t="s">
        <v>210</v>
      </c>
      <c r="B192" s="41" t="s">
        <v>211</v>
      </c>
      <c r="C192" s="23">
        <f>+C193</f>
        <v>10536775.050000001</v>
      </c>
      <c r="D192" s="23">
        <f t="shared" si="55"/>
        <v>11595138</v>
      </c>
      <c r="E192" s="23">
        <f t="shared" si="55"/>
        <v>0</v>
      </c>
      <c r="F192" s="23">
        <f t="shared" si="55"/>
        <v>11595138</v>
      </c>
      <c r="G192" s="23">
        <f t="shared" si="55"/>
        <v>-11595138</v>
      </c>
      <c r="I192" s="3"/>
    </row>
    <row r="193" spans="1:9" x14ac:dyDescent="0.55000000000000004">
      <c r="A193" s="43" t="s">
        <v>212</v>
      </c>
      <c r="B193" s="38" t="s">
        <v>213</v>
      </c>
      <c r="C193" s="20">
        <v>10536775.050000001</v>
      </c>
      <c r="D193" s="20">
        <f>+Junio!F193</f>
        <v>11595138</v>
      </c>
      <c r="F193" s="20">
        <f>+D193+E193</f>
        <v>11595138</v>
      </c>
      <c r="G193" s="36">
        <f>+C195-F193</f>
        <v>-11595138</v>
      </c>
      <c r="I193" s="3"/>
    </row>
    <row r="194" spans="1:9" x14ac:dyDescent="0.55000000000000004">
      <c r="A194" s="43" t="s">
        <v>214</v>
      </c>
      <c r="B194" s="38" t="s">
        <v>215</v>
      </c>
      <c r="D194" s="20">
        <f>+Junio!F194</f>
        <v>0</v>
      </c>
      <c r="G194" s="36">
        <f>+C196-F194</f>
        <v>0</v>
      </c>
      <c r="I194" s="3"/>
    </row>
    <row r="195" spans="1:9" x14ac:dyDescent="0.55000000000000004">
      <c r="A195" s="38"/>
      <c r="B195" s="38"/>
      <c r="G195" s="36"/>
      <c r="I195" s="3"/>
    </row>
    <row r="196" spans="1:9" x14ac:dyDescent="0.55000000000000004">
      <c r="A196" s="38"/>
      <c r="B196" s="38"/>
      <c r="I196" s="3"/>
    </row>
    <row r="197" spans="1:9" x14ac:dyDescent="0.55000000000000004">
      <c r="A197" s="40" t="s">
        <v>216</v>
      </c>
      <c r="B197" s="41" t="s">
        <v>217</v>
      </c>
      <c r="C197" s="24">
        <f>+C198</f>
        <v>4511987.63</v>
      </c>
      <c r="D197" s="24">
        <f t="shared" ref="D197:G197" si="56">+D198</f>
        <v>0</v>
      </c>
      <c r="E197" s="24">
        <f t="shared" si="56"/>
        <v>0</v>
      </c>
      <c r="F197" s="24">
        <f t="shared" si="56"/>
        <v>0</v>
      </c>
      <c r="G197" s="24">
        <f t="shared" si="56"/>
        <v>0</v>
      </c>
      <c r="I197" s="3"/>
    </row>
    <row r="198" spans="1:9" x14ac:dyDescent="0.55000000000000004">
      <c r="A198" s="40" t="s">
        <v>218</v>
      </c>
      <c r="B198" s="41" t="s">
        <v>219</v>
      </c>
      <c r="C198" s="24">
        <f>+C200</f>
        <v>4511987.63</v>
      </c>
      <c r="D198" s="24">
        <f t="shared" ref="D198:G198" si="57">+D200</f>
        <v>0</v>
      </c>
      <c r="E198" s="24">
        <f t="shared" si="57"/>
        <v>0</v>
      </c>
      <c r="F198" s="24">
        <f t="shared" si="57"/>
        <v>0</v>
      </c>
      <c r="G198" s="24">
        <f t="shared" si="57"/>
        <v>0</v>
      </c>
      <c r="I198" s="3"/>
    </row>
    <row r="199" spans="1:9" x14ac:dyDescent="0.55000000000000004">
      <c r="A199" s="40" t="s">
        <v>220</v>
      </c>
      <c r="B199" s="41" t="s">
        <v>219</v>
      </c>
      <c r="C199" s="24">
        <f>SUM(C200:C201)</f>
        <v>4511987.63</v>
      </c>
      <c r="D199" s="24">
        <f t="shared" ref="D199:G199" si="58">+D200</f>
        <v>0</v>
      </c>
      <c r="E199" s="24">
        <f t="shared" si="58"/>
        <v>0</v>
      </c>
      <c r="F199" s="24">
        <f t="shared" si="58"/>
        <v>0</v>
      </c>
      <c r="G199" s="24">
        <f t="shared" si="58"/>
        <v>0</v>
      </c>
      <c r="I199" s="3"/>
    </row>
    <row r="200" spans="1:9" x14ac:dyDescent="0.55000000000000004">
      <c r="A200" s="43" t="s">
        <v>221</v>
      </c>
      <c r="B200" s="44" t="s">
        <v>222</v>
      </c>
      <c r="C200" s="7">
        <v>4511987.63</v>
      </c>
      <c r="D200" s="20">
        <f>+Junio!F200</f>
        <v>0</v>
      </c>
      <c r="G200" s="36">
        <f>+C202-F200</f>
        <v>0</v>
      </c>
      <c r="I200" s="3"/>
    </row>
    <row r="201" spans="1:9" x14ac:dyDescent="0.55000000000000004">
      <c r="A201" s="43" t="s">
        <v>267</v>
      </c>
      <c r="B201" s="38" t="s">
        <v>268</v>
      </c>
      <c r="D201" s="7"/>
      <c r="I201" s="3"/>
    </row>
    <row r="202" spans="1:9" x14ac:dyDescent="0.55000000000000004">
      <c r="A202" s="38"/>
      <c r="B202" s="38"/>
      <c r="D202" s="7"/>
      <c r="I202" s="3"/>
    </row>
    <row r="203" spans="1:9" x14ac:dyDescent="0.55000000000000004">
      <c r="A203" s="38"/>
      <c r="B203" s="38"/>
      <c r="I203" s="3"/>
    </row>
    <row r="204" spans="1:9" x14ac:dyDescent="0.55000000000000004">
      <c r="A204" s="38"/>
      <c r="B204" s="38"/>
      <c r="I204" s="3"/>
    </row>
    <row r="215" spans="1:9" x14ac:dyDescent="0.55000000000000004">
      <c r="A215" s="54"/>
      <c r="B215" s="3"/>
      <c r="C215" s="32"/>
    </row>
    <row r="217" spans="1:9" x14ac:dyDescent="0.55000000000000004">
      <c r="D217" s="32"/>
      <c r="E217" s="3"/>
      <c r="F217" s="3"/>
      <c r="G217" s="3"/>
      <c r="I217" s="3"/>
    </row>
  </sheetData>
  <mergeCells count="4">
    <mergeCell ref="B2:C2"/>
    <mergeCell ref="B3:C3"/>
    <mergeCell ref="B93:C93"/>
    <mergeCell ref="B92:C9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0"/>
  <sheetViews>
    <sheetView topLeftCell="A196" workbookViewId="0">
      <selection activeCell="A205" sqref="A205:XFD250"/>
    </sheetView>
  </sheetViews>
  <sheetFormatPr baseColWidth="10" defaultColWidth="11.41796875" defaultRowHeight="15.3" x14ac:dyDescent="0.55000000000000004"/>
  <cols>
    <col min="1" max="1" width="10.15625" style="32" bestFit="1" customWidth="1"/>
    <col min="2" max="2" width="50.26171875" style="32" customWidth="1"/>
    <col min="3" max="3" width="16.83984375" style="20" bestFit="1" customWidth="1"/>
    <col min="4" max="4" width="19.68359375" style="20" customWidth="1"/>
    <col min="5" max="5" width="15.578125" style="20" bestFit="1" customWidth="1"/>
    <col min="6" max="6" width="16.83984375" style="20" bestFit="1" customWidth="1"/>
    <col min="7" max="7" width="16.83984375" style="32" bestFit="1" customWidth="1"/>
    <col min="8" max="8" width="18.15625" style="3" customWidth="1"/>
    <col min="9" max="9" width="12.68359375" style="5" bestFit="1" customWidth="1"/>
    <col min="10" max="10" width="13" style="3" bestFit="1" customWidth="1"/>
    <col min="11" max="16384" width="11.41796875" style="3"/>
  </cols>
  <sheetData>
    <row r="2" spans="1:11" x14ac:dyDescent="0.55000000000000004">
      <c r="B2" s="65" t="s">
        <v>224</v>
      </c>
      <c r="C2" s="65"/>
    </row>
    <row r="3" spans="1:11" x14ac:dyDescent="0.55000000000000004">
      <c r="B3" s="65" t="s">
        <v>92</v>
      </c>
      <c r="C3" s="65"/>
    </row>
    <row r="4" spans="1:11" x14ac:dyDescent="0.55000000000000004">
      <c r="B4" s="6"/>
      <c r="C4" s="7"/>
    </row>
    <row r="5" spans="1:11" x14ac:dyDescent="0.55000000000000004">
      <c r="B5" s="6" t="s">
        <v>251</v>
      </c>
      <c r="C5" s="7"/>
      <c r="F5" s="34" t="s">
        <v>276</v>
      </c>
    </row>
    <row r="6" spans="1:11" x14ac:dyDescent="0.55000000000000004">
      <c r="B6" s="61"/>
    </row>
    <row r="7" spans="1:11" x14ac:dyDescent="0.55000000000000004">
      <c r="B7" s="6"/>
      <c r="C7" s="20" t="s">
        <v>250</v>
      </c>
      <c r="D7" s="21" t="s">
        <v>244</v>
      </c>
      <c r="E7" s="21" t="s">
        <v>245</v>
      </c>
      <c r="F7" s="32"/>
      <c r="G7" s="20"/>
    </row>
    <row r="8" spans="1:11" x14ac:dyDescent="0.55000000000000004">
      <c r="B8" s="6"/>
      <c r="D8" s="22" t="s">
        <v>246</v>
      </c>
      <c r="E8" s="22" t="s">
        <v>247</v>
      </c>
      <c r="F8" s="33" t="s">
        <v>248</v>
      </c>
      <c r="G8" s="33" t="s">
        <v>249</v>
      </c>
    </row>
    <row r="9" spans="1:11" x14ac:dyDescent="0.55000000000000004">
      <c r="A9" s="40" t="s">
        <v>2</v>
      </c>
      <c r="B9" s="41" t="s">
        <v>3</v>
      </c>
      <c r="C9" s="24">
        <f>+C11+C51+C67</f>
        <v>196879494.89000002</v>
      </c>
      <c r="D9" s="24">
        <f t="shared" ref="D9" si="0">+D11+D51</f>
        <v>104389175.14</v>
      </c>
      <c r="E9" s="24">
        <f>+E11+E51</f>
        <v>17296018.600000001</v>
      </c>
      <c r="F9" s="24">
        <f t="shared" ref="F9:G9" si="1">+F11+F51</f>
        <v>121685193.74000001</v>
      </c>
      <c r="G9" s="24">
        <f t="shared" si="1"/>
        <v>46095692.18999999</v>
      </c>
    </row>
    <row r="10" spans="1:11" x14ac:dyDescent="0.55000000000000004">
      <c r="A10" s="39"/>
      <c r="B10" s="39"/>
      <c r="C10" s="30"/>
    </row>
    <row r="11" spans="1:11" x14ac:dyDescent="0.55000000000000004">
      <c r="A11" s="40" t="s">
        <v>4</v>
      </c>
      <c r="B11" s="41" t="s">
        <v>5</v>
      </c>
      <c r="C11" s="24">
        <f t="shared" ref="C11" si="2">+C12</f>
        <v>11456000.460000001</v>
      </c>
      <c r="D11" s="24">
        <f t="shared" ref="D11:G11" si="3">+D12</f>
        <v>3964268.4399999995</v>
      </c>
      <c r="E11" s="24">
        <f t="shared" si="3"/>
        <v>303270.26</v>
      </c>
      <c r="F11" s="24">
        <f t="shared" si="3"/>
        <v>4267538.6999999993</v>
      </c>
      <c r="G11" s="24">
        <f t="shared" si="3"/>
        <v>7188461.7600000007</v>
      </c>
    </row>
    <row r="12" spans="1:11" x14ac:dyDescent="0.55000000000000004">
      <c r="A12" s="42" t="s">
        <v>6</v>
      </c>
      <c r="B12" s="35" t="s">
        <v>7</v>
      </c>
      <c r="C12" s="24">
        <f t="shared" ref="C12" si="4">+C13+C27+C33+C42+C46</f>
        <v>11456000.460000001</v>
      </c>
      <c r="D12" s="24">
        <f t="shared" ref="D12" si="5">+D13+D27+D33+D42+D46</f>
        <v>3964268.4399999995</v>
      </c>
      <c r="E12" s="24">
        <f t="shared" ref="E12:G12" si="6">+E13+E27+E33+E42+E46</f>
        <v>303270.26</v>
      </c>
      <c r="F12" s="24">
        <f t="shared" si="6"/>
        <v>4267538.6999999993</v>
      </c>
      <c r="G12" s="24">
        <f t="shared" si="6"/>
        <v>7188461.7600000007</v>
      </c>
      <c r="H12" s="11"/>
    </row>
    <row r="13" spans="1:11" x14ac:dyDescent="0.55000000000000004">
      <c r="A13" s="42" t="s">
        <v>8</v>
      </c>
      <c r="B13" s="35" t="s">
        <v>9</v>
      </c>
      <c r="C13" s="24">
        <f t="shared" ref="C13" si="7">SUM(C14:C25)</f>
        <v>2211593.9699999997</v>
      </c>
      <c r="D13" s="24">
        <f t="shared" ref="D13" si="8">SUM(D14:D25)</f>
        <v>1505261.5599999998</v>
      </c>
      <c r="E13" s="24">
        <f t="shared" ref="E13:G13" si="9">SUM(E14:E25)</f>
        <v>107651.96</v>
      </c>
      <c r="F13" s="24">
        <f t="shared" si="9"/>
        <v>1612913.5199999998</v>
      </c>
      <c r="G13" s="24">
        <f t="shared" si="9"/>
        <v>598680.45000000007</v>
      </c>
    </row>
    <row r="14" spans="1:11" x14ac:dyDescent="0.55000000000000004">
      <c r="A14" s="43" t="s">
        <v>10</v>
      </c>
      <c r="B14" s="38" t="s">
        <v>11</v>
      </c>
      <c r="C14" s="55">
        <v>1720120.43</v>
      </c>
      <c r="D14" s="20">
        <f>+Julio!F14</f>
        <v>750792.73999999987</v>
      </c>
      <c r="E14" s="20">
        <v>68521.960000000006</v>
      </c>
      <c r="F14" s="20">
        <f>+E14+D14</f>
        <v>819314.69999999984</v>
      </c>
      <c r="G14" s="36">
        <f>+C14-F14</f>
        <v>900805.7300000001</v>
      </c>
      <c r="H14"/>
      <c r="I14" s="2"/>
      <c r="J14" s="58"/>
      <c r="K14" s="57"/>
    </row>
    <row r="15" spans="1:11" x14ac:dyDescent="0.55000000000000004">
      <c r="A15" s="43" t="s">
        <v>12</v>
      </c>
      <c r="B15" s="38" t="s">
        <v>13</v>
      </c>
      <c r="C15" s="20">
        <v>4167.43</v>
      </c>
      <c r="D15" s="20">
        <f>+Julio!F15</f>
        <v>0</v>
      </c>
      <c r="F15" s="20">
        <f t="shared" ref="F15:F25" si="10">+E15+D15</f>
        <v>0</v>
      </c>
      <c r="G15" s="36">
        <f t="shared" ref="G15:G25" si="11">+C15-F15</f>
        <v>4167.43</v>
      </c>
      <c r="H15"/>
      <c r="I15" s="2"/>
      <c r="J15" s="58"/>
      <c r="K15" s="57"/>
    </row>
    <row r="16" spans="1:11" x14ac:dyDescent="0.55000000000000004">
      <c r="A16" s="43" t="s">
        <v>14</v>
      </c>
      <c r="B16" s="38" t="s">
        <v>15</v>
      </c>
      <c r="D16" s="20">
        <f>+Julio!F16</f>
        <v>0</v>
      </c>
      <c r="F16" s="20">
        <f t="shared" si="10"/>
        <v>0</v>
      </c>
      <c r="G16" s="36">
        <f t="shared" si="11"/>
        <v>0</v>
      </c>
      <c r="H16"/>
      <c r="I16" s="2"/>
      <c r="J16" s="58"/>
      <c r="K16" s="57"/>
    </row>
    <row r="17" spans="1:11" x14ac:dyDescent="0.55000000000000004">
      <c r="A17" s="43" t="s">
        <v>16</v>
      </c>
      <c r="B17" s="38" t="s">
        <v>17</v>
      </c>
      <c r="D17" s="20">
        <f>+Julio!F17</f>
        <v>0</v>
      </c>
      <c r="F17" s="20">
        <f t="shared" si="10"/>
        <v>0</v>
      </c>
      <c r="G17" s="36">
        <f t="shared" si="11"/>
        <v>0</v>
      </c>
      <c r="H17"/>
      <c r="I17" s="2"/>
      <c r="J17" s="58"/>
      <c r="K17" s="57"/>
    </row>
    <row r="18" spans="1:11" x14ac:dyDescent="0.55000000000000004">
      <c r="A18" s="43" t="s">
        <v>18</v>
      </c>
      <c r="B18" s="38" t="s">
        <v>19</v>
      </c>
      <c r="C18" s="20">
        <v>125896.46</v>
      </c>
      <c r="D18" s="20">
        <f>+Julio!F18</f>
        <v>109645</v>
      </c>
      <c r="E18" s="20">
        <v>16800</v>
      </c>
      <c r="F18" s="20">
        <f t="shared" si="10"/>
        <v>126445</v>
      </c>
      <c r="G18" s="36">
        <f t="shared" si="11"/>
        <v>-548.5399999999936</v>
      </c>
      <c r="H18" s="2"/>
      <c r="I18" s="2"/>
      <c r="J18" s="58"/>
      <c r="K18" s="57"/>
    </row>
    <row r="19" spans="1:11" x14ac:dyDescent="0.55000000000000004">
      <c r="A19" s="43" t="s">
        <v>20</v>
      </c>
      <c r="B19" s="38" t="s">
        <v>21</v>
      </c>
      <c r="C19" s="20">
        <v>29071.71</v>
      </c>
      <c r="D19" s="20">
        <f>+Julio!F19</f>
        <v>34310.82</v>
      </c>
      <c r="E19" s="20">
        <v>2200</v>
      </c>
      <c r="F19" s="20">
        <f t="shared" si="10"/>
        <v>36510.82</v>
      </c>
      <c r="G19" s="36">
        <f t="shared" si="11"/>
        <v>-7439.1100000000006</v>
      </c>
      <c r="H19"/>
      <c r="I19" s="2"/>
      <c r="J19" s="58"/>
      <c r="K19" s="57"/>
    </row>
    <row r="20" spans="1:11" x14ac:dyDescent="0.55000000000000004">
      <c r="A20" s="43" t="s">
        <v>22</v>
      </c>
      <c r="B20" s="38" t="s">
        <v>23</v>
      </c>
      <c r="D20" s="20">
        <f>+Julio!F20</f>
        <v>0</v>
      </c>
      <c r="F20" s="20">
        <f t="shared" si="10"/>
        <v>0</v>
      </c>
      <c r="G20" s="36">
        <f t="shared" si="11"/>
        <v>0</v>
      </c>
      <c r="H20"/>
      <c r="I20" s="2"/>
      <c r="J20" s="58"/>
      <c r="K20" s="57"/>
    </row>
    <row r="21" spans="1:11" x14ac:dyDescent="0.55000000000000004">
      <c r="A21" s="43" t="s">
        <v>24</v>
      </c>
      <c r="B21" s="38" t="s">
        <v>25</v>
      </c>
      <c r="D21" s="20">
        <f>+Julio!F21</f>
        <v>0</v>
      </c>
      <c r="F21" s="20">
        <f t="shared" si="10"/>
        <v>0</v>
      </c>
      <c r="G21" s="36">
        <f t="shared" si="11"/>
        <v>0</v>
      </c>
      <c r="H21"/>
      <c r="I21" s="2"/>
      <c r="J21" s="57"/>
      <c r="K21" s="57"/>
    </row>
    <row r="22" spans="1:11" x14ac:dyDescent="0.55000000000000004">
      <c r="A22" s="43" t="s">
        <v>26</v>
      </c>
      <c r="B22" s="38" t="s">
        <v>27</v>
      </c>
      <c r="C22" s="20">
        <v>87025.71</v>
      </c>
      <c r="D22" s="20">
        <f>+Julio!F22</f>
        <v>49261</v>
      </c>
      <c r="E22" s="20">
        <v>11400</v>
      </c>
      <c r="F22" s="20">
        <f t="shared" si="10"/>
        <v>60661</v>
      </c>
      <c r="G22" s="36">
        <f t="shared" si="11"/>
        <v>26364.710000000006</v>
      </c>
      <c r="H22" s="56"/>
      <c r="I22" s="2"/>
      <c r="J22" s="57"/>
      <c r="K22" s="57"/>
    </row>
    <row r="23" spans="1:11" x14ac:dyDescent="0.55000000000000004">
      <c r="A23" s="43" t="s">
        <v>28</v>
      </c>
      <c r="B23" s="38" t="s">
        <v>29</v>
      </c>
      <c r="D23" s="20">
        <f>+Julio!F23</f>
        <v>0</v>
      </c>
      <c r="F23" s="20">
        <f t="shared" si="10"/>
        <v>0</v>
      </c>
      <c r="G23" s="36">
        <f t="shared" si="11"/>
        <v>0</v>
      </c>
      <c r="H23" s="56"/>
      <c r="I23" s="2"/>
      <c r="J23" s="57"/>
      <c r="K23" s="57"/>
    </row>
    <row r="24" spans="1:11" x14ac:dyDescent="0.55000000000000004">
      <c r="A24" s="43" t="s">
        <v>227</v>
      </c>
      <c r="B24" s="32" t="s">
        <v>232</v>
      </c>
      <c r="C24" s="20">
        <v>29060.57</v>
      </c>
      <c r="D24" s="20">
        <f>+Julio!F24</f>
        <v>0</v>
      </c>
      <c r="F24" s="20">
        <f t="shared" si="10"/>
        <v>0</v>
      </c>
      <c r="G24" s="36">
        <f t="shared" si="11"/>
        <v>29060.57</v>
      </c>
      <c r="J24" s="5"/>
    </row>
    <row r="25" spans="1:11" x14ac:dyDescent="0.55000000000000004">
      <c r="A25" s="43" t="s">
        <v>243</v>
      </c>
      <c r="B25" s="38" t="s">
        <v>223</v>
      </c>
      <c r="C25" s="20">
        <v>216251.66</v>
      </c>
      <c r="D25" s="20">
        <f>+Julio!F25</f>
        <v>561252</v>
      </c>
      <c r="E25" s="20">
        <v>8730</v>
      </c>
      <c r="F25" s="20">
        <f t="shared" si="10"/>
        <v>569982</v>
      </c>
      <c r="G25" s="36">
        <f t="shared" si="11"/>
        <v>-353730.33999999997</v>
      </c>
      <c r="J25" s="5"/>
    </row>
    <row r="26" spans="1:11" x14ac:dyDescent="0.55000000000000004">
      <c r="A26" s="38"/>
      <c r="B26" s="38"/>
      <c r="G26" s="37"/>
      <c r="J26" s="5"/>
    </row>
    <row r="27" spans="1:11" x14ac:dyDescent="0.55000000000000004">
      <c r="A27" s="42" t="s">
        <v>30</v>
      </c>
      <c r="B27" s="35" t="s">
        <v>31</v>
      </c>
      <c r="C27" s="23">
        <f>SUM(C28:C30)</f>
        <v>3217332.59</v>
      </c>
      <c r="D27" s="23">
        <f t="shared" ref="D27:G27" si="12">SUM(D28:D30)</f>
        <v>2351506.88</v>
      </c>
      <c r="E27" s="23">
        <f t="shared" si="12"/>
        <v>195618.3</v>
      </c>
      <c r="F27" s="23">
        <f t="shared" si="12"/>
        <v>2547125.1799999997</v>
      </c>
      <c r="G27" s="23">
        <f t="shared" si="12"/>
        <v>670207.41000000015</v>
      </c>
      <c r="J27" s="5"/>
    </row>
    <row r="28" spans="1:11" x14ac:dyDescent="0.55000000000000004">
      <c r="A28" s="43" t="s">
        <v>32</v>
      </c>
      <c r="B28" s="38" t="s">
        <v>33</v>
      </c>
      <c r="C28" s="20">
        <v>3217332.59</v>
      </c>
      <c r="D28" s="20">
        <f>+Julio!F28</f>
        <v>2351506.88</v>
      </c>
      <c r="E28" s="55">
        <v>195618.3</v>
      </c>
      <c r="F28" s="20">
        <f t="shared" ref="F28:F30" si="13">+E28+D28</f>
        <v>2547125.1799999997</v>
      </c>
      <c r="G28" s="36">
        <f t="shared" ref="G28:G30" si="14">+C28-F28</f>
        <v>670207.41000000015</v>
      </c>
    </row>
    <row r="29" spans="1:11" x14ac:dyDescent="0.55000000000000004">
      <c r="A29" s="43" t="s">
        <v>34</v>
      </c>
      <c r="D29" s="20">
        <f>+Julio!F29</f>
        <v>0</v>
      </c>
      <c r="F29" s="20">
        <f t="shared" si="13"/>
        <v>0</v>
      </c>
      <c r="G29" s="36">
        <f t="shared" si="14"/>
        <v>0</v>
      </c>
    </row>
    <row r="30" spans="1:11" x14ac:dyDescent="0.55000000000000004">
      <c r="A30" s="43" t="s">
        <v>35</v>
      </c>
      <c r="D30" s="20">
        <f>+Julio!F30</f>
        <v>0</v>
      </c>
      <c r="F30" s="20">
        <f t="shared" si="13"/>
        <v>0</v>
      </c>
      <c r="G30" s="36">
        <f t="shared" si="14"/>
        <v>0</v>
      </c>
    </row>
    <row r="31" spans="1:11" x14ac:dyDescent="0.55000000000000004">
      <c r="A31" s="43"/>
      <c r="B31" s="38"/>
      <c r="G31" s="37"/>
    </row>
    <row r="32" spans="1:11" x14ac:dyDescent="0.55000000000000004">
      <c r="A32" s="43"/>
      <c r="B32" s="38"/>
      <c r="G32" s="37"/>
    </row>
    <row r="33" spans="1:9" x14ac:dyDescent="0.55000000000000004">
      <c r="A33" s="42" t="s">
        <v>36</v>
      </c>
      <c r="B33" s="35" t="s">
        <v>37</v>
      </c>
      <c r="C33" s="23">
        <f>SUM(C34:C39)</f>
        <v>126828</v>
      </c>
      <c r="D33" s="23">
        <f t="shared" ref="D33:G33" si="15">SUM(D34:D39)</f>
        <v>107500</v>
      </c>
      <c r="E33" s="23">
        <f t="shared" si="15"/>
        <v>0</v>
      </c>
      <c r="F33" s="23">
        <f t="shared" si="15"/>
        <v>107500</v>
      </c>
      <c r="G33" s="23">
        <f t="shared" si="15"/>
        <v>19328</v>
      </c>
    </row>
    <row r="34" spans="1:9" x14ac:dyDescent="0.55000000000000004">
      <c r="A34" s="43" t="s">
        <v>38</v>
      </c>
      <c r="B34" s="38" t="s">
        <v>39</v>
      </c>
      <c r="D34" s="20">
        <f>+Julio!F34</f>
        <v>0</v>
      </c>
      <c r="F34" s="20">
        <f t="shared" ref="F34:F39" si="16">+E34+D34</f>
        <v>0</v>
      </c>
      <c r="G34" s="36">
        <f t="shared" ref="G34:G39" si="17">+C34-F34</f>
        <v>0</v>
      </c>
    </row>
    <row r="35" spans="1:9" x14ac:dyDescent="0.55000000000000004">
      <c r="A35" s="43" t="s">
        <v>40</v>
      </c>
      <c r="B35" s="32" t="s">
        <v>41</v>
      </c>
      <c r="D35" s="20">
        <f>+Julio!F35</f>
        <v>0</v>
      </c>
      <c r="F35" s="20">
        <f t="shared" si="16"/>
        <v>0</v>
      </c>
      <c r="G35" s="36">
        <f t="shared" si="17"/>
        <v>0</v>
      </c>
    </row>
    <row r="36" spans="1:9" x14ac:dyDescent="0.55000000000000004">
      <c r="A36" s="43" t="s">
        <v>42</v>
      </c>
      <c r="B36" s="32" t="s">
        <v>43</v>
      </c>
      <c r="D36" s="20">
        <f>+Julio!F36</f>
        <v>0</v>
      </c>
      <c r="F36" s="20">
        <f t="shared" si="16"/>
        <v>0</v>
      </c>
      <c r="G36" s="36">
        <f t="shared" si="17"/>
        <v>0</v>
      </c>
    </row>
    <row r="37" spans="1:9" x14ac:dyDescent="0.55000000000000004">
      <c r="A37" s="43" t="s">
        <v>44</v>
      </c>
      <c r="B37" s="32" t="s">
        <v>45</v>
      </c>
      <c r="D37" s="20">
        <f>+Julio!F37</f>
        <v>0</v>
      </c>
      <c r="F37" s="20">
        <f t="shared" si="16"/>
        <v>0</v>
      </c>
      <c r="G37" s="36">
        <f t="shared" si="17"/>
        <v>0</v>
      </c>
    </row>
    <row r="38" spans="1:9" x14ac:dyDescent="0.55000000000000004">
      <c r="A38" s="43" t="s">
        <v>46</v>
      </c>
      <c r="B38" s="32" t="s">
        <v>47</v>
      </c>
      <c r="D38" s="20">
        <f>+Julio!F38</f>
        <v>0</v>
      </c>
      <c r="F38" s="20">
        <f t="shared" si="16"/>
        <v>0</v>
      </c>
      <c r="G38" s="36">
        <f t="shared" si="17"/>
        <v>0</v>
      </c>
    </row>
    <row r="39" spans="1:9" x14ac:dyDescent="0.55000000000000004">
      <c r="A39" s="43" t="s">
        <v>225</v>
      </c>
      <c r="B39" s="38" t="s">
        <v>226</v>
      </c>
      <c r="C39" s="20">
        <v>126828</v>
      </c>
      <c r="D39" s="20">
        <f>+Julio!F39</f>
        <v>107500</v>
      </c>
      <c r="F39" s="20">
        <f t="shared" si="16"/>
        <v>107500</v>
      </c>
      <c r="G39" s="36">
        <f t="shared" si="17"/>
        <v>19328</v>
      </c>
    </row>
    <row r="40" spans="1:9" x14ac:dyDescent="0.55000000000000004">
      <c r="A40" s="43"/>
      <c r="B40" s="38"/>
    </row>
    <row r="41" spans="1:9" x14ac:dyDescent="0.55000000000000004">
      <c r="A41" s="43"/>
      <c r="B41" s="38"/>
    </row>
    <row r="42" spans="1:9" x14ac:dyDescent="0.55000000000000004">
      <c r="A42" s="42" t="s">
        <v>48</v>
      </c>
      <c r="B42" s="35" t="s">
        <v>49</v>
      </c>
      <c r="C42" s="25">
        <f>SUM(C43:C44)</f>
        <v>5414385.1500000004</v>
      </c>
      <c r="D42" s="25">
        <f t="shared" ref="D42:G42" si="18">+D43</f>
        <v>0</v>
      </c>
      <c r="E42" s="25">
        <f t="shared" si="18"/>
        <v>0</v>
      </c>
      <c r="F42" s="25">
        <f t="shared" si="18"/>
        <v>0</v>
      </c>
      <c r="G42" s="25">
        <f t="shared" si="18"/>
        <v>5414385.1500000004</v>
      </c>
    </row>
    <row r="43" spans="1:9" x14ac:dyDescent="0.55000000000000004">
      <c r="A43" s="43" t="s">
        <v>50</v>
      </c>
      <c r="B43" s="44" t="s">
        <v>51</v>
      </c>
      <c r="C43" s="20">
        <v>5414385.1500000004</v>
      </c>
      <c r="D43" s="20">
        <f>+Febrero!F43</f>
        <v>0</v>
      </c>
      <c r="F43" s="20">
        <f t="shared" ref="F43" si="19">+E43+D43</f>
        <v>0</v>
      </c>
      <c r="G43" s="36">
        <f t="shared" ref="G43" si="20">+C43-F43</f>
        <v>5414385.1500000004</v>
      </c>
    </row>
    <row r="44" spans="1:9" x14ac:dyDescent="0.55000000000000004">
      <c r="A44" s="43" t="s">
        <v>262</v>
      </c>
      <c r="B44" s="44" t="s">
        <v>269</v>
      </c>
      <c r="G44" s="36"/>
    </row>
    <row r="45" spans="1:9" x14ac:dyDescent="0.55000000000000004">
      <c r="A45" s="43"/>
      <c r="B45" s="38"/>
    </row>
    <row r="46" spans="1:9" s="14" customFormat="1" x14ac:dyDescent="0.55000000000000004">
      <c r="A46" s="42" t="s">
        <v>52</v>
      </c>
      <c r="B46" s="45" t="s">
        <v>53</v>
      </c>
      <c r="C46" s="26">
        <f>+C47</f>
        <v>485860.75</v>
      </c>
      <c r="D46" s="26">
        <f t="shared" ref="D46:G46" si="21">+D47</f>
        <v>0</v>
      </c>
      <c r="E46" s="26">
        <f t="shared" si="21"/>
        <v>0</v>
      </c>
      <c r="F46" s="26">
        <f t="shared" si="21"/>
        <v>0</v>
      </c>
      <c r="G46" s="26">
        <f t="shared" si="21"/>
        <v>485860.75</v>
      </c>
      <c r="I46" s="15"/>
    </row>
    <row r="47" spans="1:9" x14ac:dyDescent="0.55000000000000004">
      <c r="A47" s="46" t="s">
        <v>54</v>
      </c>
      <c r="B47" s="38" t="s">
        <v>55</v>
      </c>
      <c r="C47" s="20">
        <v>485860.75</v>
      </c>
      <c r="D47" s="20">
        <f>+Julio!F47</f>
        <v>0</v>
      </c>
      <c r="F47" s="20">
        <f t="shared" ref="F47" si="22">+E47+D47</f>
        <v>0</v>
      </c>
      <c r="G47" s="36">
        <f t="shared" ref="G47" si="23">+C47-F47</f>
        <v>485860.75</v>
      </c>
    </row>
    <row r="48" spans="1:9" x14ac:dyDescent="0.55000000000000004">
      <c r="A48" s="43"/>
      <c r="B48" s="38"/>
    </row>
    <row r="49" spans="1:9" x14ac:dyDescent="0.55000000000000004">
      <c r="A49" s="43"/>
      <c r="B49" s="38"/>
    </row>
    <row r="50" spans="1:9" x14ac:dyDescent="0.55000000000000004">
      <c r="A50" s="43"/>
      <c r="B50" s="38"/>
      <c r="I50" s="3"/>
    </row>
    <row r="51" spans="1:9" x14ac:dyDescent="0.55000000000000004">
      <c r="A51" s="42" t="s">
        <v>56</v>
      </c>
      <c r="B51" s="35" t="s">
        <v>57</v>
      </c>
      <c r="C51" s="23">
        <f>+C52</f>
        <v>156324885.47</v>
      </c>
      <c r="D51" s="23">
        <f t="shared" ref="D51:G51" si="24">+D52</f>
        <v>100424906.7</v>
      </c>
      <c r="E51" s="23">
        <f t="shared" si="24"/>
        <v>16992748.34</v>
      </c>
      <c r="F51" s="23">
        <f t="shared" si="24"/>
        <v>117417655.04000001</v>
      </c>
      <c r="G51" s="23">
        <f t="shared" si="24"/>
        <v>38907230.429999992</v>
      </c>
      <c r="H51" s="11"/>
      <c r="I51" s="3"/>
    </row>
    <row r="52" spans="1:9" x14ac:dyDescent="0.55000000000000004">
      <c r="A52" s="47" t="s">
        <v>58</v>
      </c>
      <c r="B52" s="39" t="s">
        <v>59</v>
      </c>
      <c r="C52" s="23">
        <f>SUM(C53:C64)</f>
        <v>156324885.47</v>
      </c>
      <c r="D52" s="23">
        <f>SUM(D53:D64)</f>
        <v>100424906.7</v>
      </c>
      <c r="E52" s="23">
        <f t="shared" ref="E52:G52" si="25">SUM(E53:E64)</f>
        <v>16992748.34</v>
      </c>
      <c r="F52" s="23">
        <f t="shared" si="25"/>
        <v>117417655.04000001</v>
      </c>
      <c r="G52" s="23">
        <f t="shared" si="25"/>
        <v>38907230.429999992</v>
      </c>
      <c r="I52" s="3"/>
    </row>
    <row r="53" spans="1:9" x14ac:dyDescent="0.55000000000000004">
      <c r="A53" s="43" t="s">
        <v>60</v>
      </c>
      <c r="B53" s="38" t="s">
        <v>61</v>
      </c>
      <c r="C53" s="20">
        <v>152472389.00999999</v>
      </c>
      <c r="D53" s="20">
        <f>+Julio!F53</f>
        <v>93912659.200000003</v>
      </c>
      <c r="E53" s="20">
        <v>16319812.000000002</v>
      </c>
      <c r="F53" s="20">
        <f t="shared" ref="F53:F64" si="26">+E53+D53</f>
        <v>110232471.2</v>
      </c>
      <c r="G53" s="36">
        <f t="shared" ref="G53:G63" si="27">+C53-F53</f>
        <v>42239917.809999987</v>
      </c>
      <c r="I53" s="3"/>
    </row>
    <row r="54" spans="1:9" x14ac:dyDescent="0.55000000000000004">
      <c r="A54" s="43" t="s">
        <v>62</v>
      </c>
      <c r="B54" s="38" t="s">
        <v>63</v>
      </c>
      <c r="D54" s="20">
        <f>+Julio!F54</f>
        <v>0</v>
      </c>
      <c r="F54" s="20">
        <f t="shared" si="26"/>
        <v>0</v>
      </c>
      <c r="G54" s="36">
        <f t="shared" si="27"/>
        <v>0</v>
      </c>
      <c r="I54" s="3"/>
    </row>
    <row r="55" spans="1:9" x14ac:dyDescent="0.55000000000000004">
      <c r="A55" s="43" t="s">
        <v>64</v>
      </c>
      <c r="B55" s="38" t="s">
        <v>65</v>
      </c>
      <c r="D55" s="20">
        <f>+Julio!F55</f>
        <v>0</v>
      </c>
      <c r="F55" s="20">
        <f t="shared" si="26"/>
        <v>0</v>
      </c>
      <c r="G55" s="36">
        <f t="shared" si="27"/>
        <v>0</v>
      </c>
      <c r="I55" s="3"/>
    </row>
    <row r="56" spans="1:9" x14ac:dyDescent="0.55000000000000004">
      <c r="A56" s="43" t="s">
        <v>66</v>
      </c>
      <c r="B56" s="38" t="s">
        <v>67</v>
      </c>
      <c r="C56" s="20">
        <v>872040</v>
      </c>
      <c r="D56" s="20">
        <f>+Julio!F56</f>
        <v>896755</v>
      </c>
      <c r="E56" s="20">
        <f>+'[1]Pagos a Municipios y Comisi...'!$I$75+'[1]Pagos a Municipios y Comisi...'!$I$76</f>
        <v>357121.48</v>
      </c>
      <c r="F56" s="20">
        <f t="shared" si="26"/>
        <v>1253876.48</v>
      </c>
      <c r="G56" s="36">
        <f t="shared" si="27"/>
        <v>-381836.48</v>
      </c>
      <c r="I56" s="3"/>
    </row>
    <row r="57" spans="1:9" x14ac:dyDescent="0.55000000000000004">
      <c r="A57" s="43" t="s">
        <v>68</v>
      </c>
      <c r="B57" s="38" t="s">
        <v>69</v>
      </c>
      <c r="C57" s="20">
        <v>414735</v>
      </c>
      <c r="D57" s="20">
        <f>+Julio!F57</f>
        <v>0</v>
      </c>
      <c r="F57" s="20">
        <f t="shared" si="26"/>
        <v>0</v>
      </c>
      <c r="G57" s="36">
        <f t="shared" si="27"/>
        <v>414735</v>
      </c>
      <c r="I57" s="3"/>
    </row>
    <row r="58" spans="1:9" x14ac:dyDescent="0.55000000000000004">
      <c r="A58" s="43" t="s">
        <v>70</v>
      </c>
      <c r="B58" s="38" t="s">
        <v>71</v>
      </c>
      <c r="C58" s="20">
        <v>757099.43</v>
      </c>
      <c r="D58" s="20">
        <f>+Julio!F58</f>
        <v>485208.64</v>
      </c>
      <c r="E58" s="20">
        <v>138854.07</v>
      </c>
      <c r="F58" s="20">
        <f t="shared" si="26"/>
        <v>624062.71</v>
      </c>
      <c r="G58" s="36">
        <f t="shared" si="27"/>
        <v>133036.72000000009</v>
      </c>
      <c r="I58" s="3"/>
    </row>
    <row r="59" spans="1:9" x14ac:dyDescent="0.55000000000000004">
      <c r="A59" s="43" t="s">
        <v>72</v>
      </c>
      <c r="B59" s="38" t="s">
        <v>231</v>
      </c>
      <c r="C59" s="20">
        <v>1152622.03</v>
      </c>
      <c r="D59" s="20">
        <f>+Julio!F59</f>
        <v>4191416.8600000003</v>
      </c>
      <c r="E59" s="20">
        <v>146960.79</v>
      </c>
      <c r="F59" s="20">
        <f t="shared" si="26"/>
        <v>4338377.6500000004</v>
      </c>
      <c r="G59" s="36">
        <f t="shared" si="27"/>
        <v>-3185755.62</v>
      </c>
      <c r="I59" s="3"/>
    </row>
    <row r="60" spans="1:9" x14ac:dyDescent="0.55000000000000004">
      <c r="A60" s="43" t="s">
        <v>73</v>
      </c>
      <c r="B60" s="38" t="s">
        <v>74</v>
      </c>
      <c r="C60" s="20">
        <v>630000</v>
      </c>
      <c r="D60" s="20">
        <f>+Julio!F60</f>
        <v>699867</v>
      </c>
      <c r="F60" s="20">
        <f t="shared" si="26"/>
        <v>699867</v>
      </c>
      <c r="G60" s="36">
        <f t="shared" si="27"/>
        <v>-69867</v>
      </c>
      <c r="I60" s="3"/>
    </row>
    <row r="61" spans="1:9" x14ac:dyDescent="0.55000000000000004">
      <c r="A61" s="43" t="s">
        <v>75</v>
      </c>
      <c r="B61" s="38" t="s">
        <v>233</v>
      </c>
      <c r="C61" s="20">
        <v>26000</v>
      </c>
      <c r="D61" s="20">
        <f>+Julio!F61</f>
        <v>0</v>
      </c>
      <c r="F61" s="20">
        <f t="shared" si="26"/>
        <v>0</v>
      </c>
      <c r="G61" s="36">
        <f t="shared" si="27"/>
        <v>26000</v>
      </c>
      <c r="I61" s="3"/>
    </row>
    <row r="62" spans="1:9" x14ac:dyDescent="0.55000000000000004">
      <c r="A62" s="43" t="s">
        <v>241</v>
      </c>
      <c r="B62" s="32" t="s">
        <v>242</v>
      </c>
      <c r="D62" s="20">
        <f>+Julio!F62</f>
        <v>0</v>
      </c>
      <c r="F62" s="20">
        <f t="shared" si="26"/>
        <v>0</v>
      </c>
      <c r="G62" s="36">
        <f t="shared" si="27"/>
        <v>0</v>
      </c>
      <c r="I62" s="3"/>
    </row>
    <row r="63" spans="1:9" x14ac:dyDescent="0.55000000000000004">
      <c r="A63" s="43" t="s">
        <v>254</v>
      </c>
      <c r="B63" s="38" t="s">
        <v>255</v>
      </c>
      <c r="D63" s="20">
        <f>+Julio!F63</f>
        <v>29000</v>
      </c>
      <c r="F63" s="20">
        <f t="shared" si="26"/>
        <v>29000</v>
      </c>
      <c r="G63" s="36">
        <f t="shared" si="27"/>
        <v>-29000</v>
      </c>
      <c r="I63" s="3"/>
    </row>
    <row r="64" spans="1:9" x14ac:dyDescent="0.55000000000000004">
      <c r="A64" s="43" t="s">
        <v>260</v>
      </c>
      <c r="B64" s="32" t="s">
        <v>261</v>
      </c>
      <c r="D64" s="20">
        <f>+Julio!F64</f>
        <v>210000</v>
      </c>
      <c r="E64" s="20">
        <v>30000</v>
      </c>
      <c r="F64" s="20">
        <f t="shared" si="26"/>
        <v>240000</v>
      </c>
      <c r="G64" s="36">
        <f t="shared" ref="G64" si="28">+C64-F64</f>
        <v>-240000</v>
      </c>
      <c r="I64" s="3"/>
    </row>
    <row r="65" spans="1:9" x14ac:dyDescent="0.55000000000000004">
      <c r="A65" s="43"/>
      <c r="I65" s="3"/>
    </row>
    <row r="66" spans="1:9" x14ac:dyDescent="0.55000000000000004">
      <c r="A66" s="43"/>
      <c r="B66" s="48"/>
      <c r="I66" s="3"/>
    </row>
    <row r="67" spans="1:9" x14ac:dyDescent="0.55000000000000004">
      <c r="A67" s="40" t="s">
        <v>76</v>
      </c>
      <c r="B67" s="41" t="s">
        <v>77</v>
      </c>
      <c r="C67" s="28">
        <f>+C68+C75</f>
        <v>29098608.960000001</v>
      </c>
      <c r="D67" s="28">
        <f t="shared" ref="D67:G67" si="29">+D68+D75</f>
        <v>254862</v>
      </c>
      <c r="E67" s="28">
        <f t="shared" si="29"/>
        <v>0</v>
      </c>
      <c r="F67" s="28">
        <f t="shared" si="29"/>
        <v>254862</v>
      </c>
      <c r="G67" s="28">
        <f t="shared" si="29"/>
        <v>28843746.960000001</v>
      </c>
      <c r="I67" s="3"/>
    </row>
    <row r="68" spans="1:9" x14ac:dyDescent="0.55000000000000004">
      <c r="A68" s="42" t="s">
        <v>78</v>
      </c>
      <c r="B68" s="35" t="s">
        <v>79</v>
      </c>
      <c r="C68" s="25">
        <f>+C69</f>
        <v>0</v>
      </c>
      <c r="D68" s="25">
        <f t="shared" ref="D68:G68" si="30">+D69</f>
        <v>0</v>
      </c>
      <c r="E68" s="25">
        <f t="shared" si="30"/>
        <v>0</v>
      </c>
      <c r="F68" s="25">
        <f t="shared" si="30"/>
        <v>0</v>
      </c>
      <c r="G68" s="25">
        <f t="shared" si="30"/>
        <v>0</v>
      </c>
      <c r="I68" s="3"/>
    </row>
    <row r="69" spans="1:9" x14ac:dyDescent="0.55000000000000004">
      <c r="A69" s="42" t="s">
        <v>80</v>
      </c>
      <c r="B69" s="35" t="s">
        <v>81</v>
      </c>
      <c r="C69" s="25">
        <f>SUM(C70:C73)</f>
        <v>0</v>
      </c>
      <c r="D69" s="25">
        <f t="shared" ref="D69:G69" si="31">SUM(D70:D73)</f>
        <v>0</v>
      </c>
      <c r="E69" s="25">
        <f t="shared" si="31"/>
        <v>0</v>
      </c>
      <c r="F69" s="25">
        <f t="shared" si="31"/>
        <v>0</v>
      </c>
      <c r="G69" s="25">
        <f t="shared" si="31"/>
        <v>0</v>
      </c>
      <c r="I69" s="3"/>
    </row>
    <row r="70" spans="1:9" x14ac:dyDescent="0.55000000000000004">
      <c r="A70" s="43" t="s">
        <v>82</v>
      </c>
      <c r="B70" s="32" t="s">
        <v>83</v>
      </c>
      <c r="D70" s="20">
        <f>+Julio!F70</f>
        <v>0</v>
      </c>
      <c r="F70" s="20">
        <f t="shared" ref="F70:F71" si="32">+E70+D70</f>
        <v>0</v>
      </c>
      <c r="G70" s="36">
        <f t="shared" ref="G70:G71" si="33">+C70-F70</f>
        <v>0</v>
      </c>
      <c r="I70" s="3"/>
    </row>
    <row r="71" spans="1:9" x14ac:dyDescent="0.55000000000000004">
      <c r="A71" s="43" t="s">
        <v>84</v>
      </c>
      <c r="B71" s="32" t="s">
        <v>85</v>
      </c>
      <c r="D71" s="20">
        <f>+Julio!F71</f>
        <v>0</v>
      </c>
      <c r="F71" s="20">
        <f t="shared" si="32"/>
        <v>0</v>
      </c>
      <c r="G71" s="36">
        <f t="shared" si="33"/>
        <v>0</v>
      </c>
      <c r="I71" s="3"/>
    </row>
    <row r="72" spans="1:9" x14ac:dyDescent="0.55000000000000004">
      <c r="A72" s="43"/>
      <c r="B72" s="48"/>
      <c r="I72" s="3"/>
    </row>
    <row r="73" spans="1:9" x14ac:dyDescent="0.55000000000000004">
      <c r="A73" s="43"/>
      <c r="B73" s="48"/>
      <c r="I73" s="3"/>
    </row>
    <row r="74" spans="1:9" x14ac:dyDescent="0.55000000000000004">
      <c r="A74" s="43"/>
      <c r="B74" s="48"/>
      <c r="I74" s="3"/>
    </row>
    <row r="75" spans="1:9" x14ac:dyDescent="0.55000000000000004">
      <c r="A75" s="42" t="s">
        <v>86</v>
      </c>
      <c r="B75" s="35" t="s">
        <v>87</v>
      </c>
      <c r="C75" s="25">
        <f>+C76</f>
        <v>29098608.960000001</v>
      </c>
      <c r="D75" s="25">
        <f t="shared" ref="D75:G75" si="34">+D76</f>
        <v>254862</v>
      </c>
      <c r="E75" s="25">
        <f t="shared" si="34"/>
        <v>0</v>
      </c>
      <c r="F75" s="25">
        <f t="shared" si="34"/>
        <v>254862</v>
      </c>
      <c r="G75" s="25">
        <f t="shared" si="34"/>
        <v>28843746.960000001</v>
      </c>
      <c r="I75" s="3"/>
    </row>
    <row r="76" spans="1:9" x14ac:dyDescent="0.55000000000000004">
      <c r="A76" s="42" t="s">
        <v>88</v>
      </c>
      <c r="B76" s="35" t="s">
        <v>87</v>
      </c>
      <c r="C76" s="25">
        <f>SUM(C77:C79)</f>
        <v>29098608.960000001</v>
      </c>
      <c r="D76" s="25">
        <f t="shared" ref="D76:G76" si="35">SUM(D77:D79)</f>
        <v>254862</v>
      </c>
      <c r="E76" s="25">
        <f t="shared" si="35"/>
        <v>0</v>
      </c>
      <c r="F76" s="25">
        <f t="shared" si="35"/>
        <v>254862</v>
      </c>
      <c r="G76" s="25">
        <f t="shared" si="35"/>
        <v>28843746.960000001</v>
      </c>
      <c r="I76" s="3"/>
    </row>
    <row r="77" spans="1:9" x14ac:dyDescent="0.55000000000000004">
      <c r="A77" s="43" t="s">
        <v>89</v>
      </c>
      <c r="B77" s="32" t="s">
        <v>235</v>
      </c>
      <c r="C77" s="7">
        <v>2700000</v>
      </c>
      <c r="D77" s="20">
        <f>+Julio!F77</f>
        <v>0</v>
      </c>
      <c r="F77" s="20">
        <f t="shared" ref="F77:F79" si="36">+E77+D77</f>
        <v>0</v>
      </c>
      <c r="G77" s="36">
        <f t="shared" ref="G77:G79" si="37">+C77-F77</f>
        <v>2700000</v>
      </c>
      <c r="I77" s="3"/>
    </row>
    <row r="78" spans="1:9" x14ac:dyDescent="0.55000000000000004">
      <c r="A78" s="43" t="s">
        <v>90</v>
      </c>
      <c r="B78" s="49" t="s">
        <v>237</v>
      </c>
      <c r="C78" s="20">
        <v>17800000</v>
      </c>
      <c r="D78" s="20">
        <f>+Julio!F78</f>
        <v>254862</v>
      </c>
      <c r="F78" s="20">
        <f t="shared" si="36"/>
        <v>254862</v>
      </c>
      <c r="G78" s="36">
        <f t="shared" si="37"/>
        <v>17545138</v>
      </c>
      <c r="I78" s="3"/>
    </row>
    <row r="79" spans="1:9" x14ac:dyDescent="0.55000000000000004">
      <c r="A79" s="43" t="s">
        <v>91</v>
      </c>
      <c r="B79" s="38" t="s">
        <v>236</v>
      </c>
      <c r="C79" s="20">
        <v>8598608.9600000009</v>
      </c>
      <c r="D79" s="20">
        <f>+Julio!F79</f>
        <v>0</v>
      </c>
      <c r="F79" s="20">
        <f t="shared" si="36"/>
        <v>0</v>
      </c>
      <c r="G79" s="36">
        <f t="shared" si="37"/>
        <v>8598608.9600000009</v>
      </c>
      <c r="I79" s="3"/>
    </row>
    <row r="80" spans="1:9" x14ac:dyDescent="0.55000000000000004">
      <c r="A80" s="43"/>
      <c r="B80" s="48"/>
      <c r="I80" s="3"/>
    </row>
    <row r="81" spans="1:9" x14ac:dyDescent="0.55000000000000004">
      <c r="A81" s="43"/>
      <c r="B81" s="48"/>
      <c r="I81" s="3"/>
    </row>
    <row r="82" spans="1:9" x14ac:dyDescent="0.55000000000000004">
      <c r="A82" s="43"/>
      <c r="B82" s="48"/>
      <c r="I82" s="3"/>
    </row>
    <row r="83" spans="1:9" x14ac:dyDescent="0.55000000000000004">
      <c r="A83" s="43"/>
      <c r="B83" s="48"/>
      <c r="I83" s="3"/>
    </row>
    <row r="84" spans="1:9" x14ac:dyDescent="0.55000000000000004">
      <c r="A84" s="43"/>
      <c r="B84" s="48"/>
      <c r="I84" s="3"/>
    </row>
    <row r="85" spans="1:9" x14ac:dyDescent="0.55000000000000004">
      <c r="A85" s="43"/>
      <c r="B85" s="48"/>
      <c r="I85" s="3"/>
    </row>
    <row r="86" spans="1:9" x14ac:dyDescent="0.55000000000000004">
      <c r="A86" s="43"/>
      <c r="B86" s="48"/>
      <c r="I86" s="3"/>
    </row>
    <row r="87" spans="1:9" x14ac:dyDescent="0.55000000000000004">
      <c r="A87" s="43"/>
      <c r="B87" s="38"/>
      <c r="I87" s="3"/>
    </row>
    <row r="88" spans="1:9" x14ac:dyDescent="0.55000000000000004">
      <c r="A88" s="43"/>
      <c r="B88" s="38"/>
      <c r="I88" s="3"/>
    </row>
    <row r="89" spans="1:9" x14ac:dyDescent="0.55000000000000004">
      <c r="A89" s="43"/>
      <c r="B89" s="38"/>
      <c r="I89" s="3"/>
    </row>
    <row r="90" spans="1:9" x14ac:dyDescent="0.55000000000000004">
      <c r="A90" s="43"/>
      <c r="B90" s="38"/>
      <c r="I90" s="3"/>
    </row>
    <row r="91" spans="1:9" x14ac:dyDescent="0.55000000000000004">
      <c r="A91" s="43"/>
      <c r="B91" s="38"/>
      <c r="I91" s="3"/>
    </row>
    <row r="92" spans="1:9" x14ac:dyDescent="0.55000000000000004">
      <c r="A92" s="43"/>
      <c r="B92" s="65" t="str">
        <f>+B2</f>
        <v>MUNICIPALIDAD DE LAS COLORADAS</v>
      </c>
      <c r="C92" s="65"/>
      <c r="I92" s="3"/>
    </row>
    <row r="93" spans="1:9" x14ac:dyDescent="0.55000000000000004">
      <c r="A93" s="43"/>
      <c r="B93" s="65" t="s">
        <v>92</v>
      </c>
      <c r="C93" s="65"/>
      <c r="I93" s="3"/>
    </row>
    <row r="94" spans="1:9" x14ac:dyDescent="0.55000000000000004">
      <c r="A94" s="43"/>
      <c r="B94" s="6"/>
      <c r="I94" s="3"/>
    </row>
    <row r="95" spans="1:9" x14ac:dyDescent="0.55000000000000004">
      <c r="A95" s="43"/>
      <c r="B95" s="6" t="s">
        <v>252</v>
      </c>
      <c r="F95" s="34" t="str">
        <f>+F5</f>
        <v>AGOSTO DE 2021</v>
      </c>
      <c r="I95" s="3"/>
    </row>
    <row r="96" spans="1:9" x14ac:dyDescent="0.55000000000000004">
      <c r="A96" s="43"/>
      <c r="B96" s="6"/>
      <c r="C96" s="29"/>
      <c r="D96" s="29"/>
      <c r="E96" s="29"/>
      <c r="F96" s="29"/>
      <c r="G96" s="38"/>
      <c r="I96" s="3"/>
    </row>
    <row r="97" spans="1:9" x14ac:dyDescent="0.55000000000000004">
      <c r="A97" s="43"/>
      <c r="B97" s="6"/>
      <c r="C97" s="30"/>
      <c r="D97" s="30"/>
      <c r="E97" s="30"/>
      <c r="F97" s="30"/>
      <c r="G97" s="39"/>
      <c r="I97" s="3"/>
    </row>
    <row r="98" spans="1:9" x14ac:dyDescent="0.55000000000000004">
      <c r="A98" s="40" t="s">
        <v>258</v>
      </c>
      <c r="B98" s="41" t="s">
        <v>253</v>
      </c>
      <c r="C98" s="27">
        <f>+C99+C165+C191+C197</f>
        <v>196879494.90000004</v>
      </c>
      <c r="D98" s="24">
        <f>+D99+D165+D191+D197</f>
        <v>107668023.57946871</v>
      </c>
      <c r="E98" s="24">
        <f>+E99+E165+E191+E197</f>
        <v>15442149.93571429</v>
      </c>
      <c r="F98" s="24">
        <f>+F99+F165+F191+F197</f>
        <v>117506531.26518297</v>
      </c>
      <c r="G98" s="24">
        <f>+G99+G165+G191+G197</f>
        <v>15419974.334817011</v>
      </c>
      <c r="I98" s="3"/>
    </row>
    <row r="99" spans="1:9" x14ac:dyDescent="0.55000000000000004">
      <c r="A99" s="40" t="s">
        <v>93</v>
      </c>
      <c r="B99" s="41" t="s">
        <v>94</v>
      </c>
      <c r="C99" s="24">
        <f>+C100+C143</f>
        <v>152547123.26000002</v>
      </c>
      <c r="D99" s="24">
        <f>+D100+D143</f>
        <v>88571082.809468716</v>
      </c>
      <c r="E99" s="24">
        <f t="shared" ref="E99:G99" si="38">+E100+E143</f>
        <v>13031681.565714289</v>
      </c>
      <c r="F99" s="24">
        <f t="shared" si="38"/>
        <v>95999122.125182971</v>
      </c>
      <c r="G99" s="24">
        <f t="shared" si="38"/>
        <v>15843774.514817009</v>
      </c>
      <c r="I99" s="3"/>
    </row>
    <row r="100" spans="1:9" x14ac:dyDescent="0.55000000000000004">
      <c r="A100" s="40" t="s">
        <v>95</v>
      </c>
      <c r="B100" s="41" t="s">
        <v>96</v>
      </c>
      <c r="C100" s="24">
        <f>+C101+C111</f>
        <v>134236828.48000002</v>
      </c>
      <c r="D100" s="24">
        <f t="shared" ref="D100:G100" si="39">+D101+D111</f>
        <v>79188071.719468713</v>
      </c>
      <c r="E100" s="24">
        <f t="shared" si="39"/>
        <v>12263856.085714288</v>
      </c>
      <c r="F100" s="24">
        <f t="shared" si="39"/>
        <v>91451927.805182979</v>
      </c>
      <c r="G100" s="24">
        <f t="shared" si="39"/>
        <v>2446674.0548170083</v>
      </c>
      <c r="I100" s="3"/>
    </row>
    <row r="101" spans="1:9" x14ac:dyDescent="0.55000000000000004">
      <c r="A101" s="40" t="s">
        <v>97</v>
      </c>
      <c r="B101" s="41" t="s">
        <v>98</v>
      </c>
      <c r="C101" s="24">
        <f>SUM(C102:C109)</f>
        <v>119956928.51000001</v>
      </c>
      <c r="D101" s="24">
        <f t="shared" ref="D101:G101" si="40">SUM(D102:D109)</f>
        <v>69915069</v>
      </c>
      <c r="E101" s="24">
        <f t="shared" si="40"/>
        <v>10650182.420000002</v>
      </c>
      <c r="F101" s="24">
        <f t="shared" si="40"/>
        <v>80565251.419999987</v>
      </c>
      <c r="G101" s="24">
        <f t="shared" si="40"/>
        <v>-946549.52999999281</v>
      </c>
      <c r="I101" s="3"/>
    </row>
    <row r="102" spans="1:9" x14ac:dyDescent="0.55000000000000004">
      <c r="A102" s="43" t="s">
        <v>99</v>
      </c>
      <c r="B102" s="38" t="s">
        <v>263</v>
      </c>
      <c r="C102" s="20">
        <f>3603976.97+27987951.58+6312942.23+2433355.84</f>
        <v>40338226.620000005</v>
      </c>
      <c r="D102" s="20">
        <f>+Julio!F102</f>
        <v>18953274.219999999</v>
      </c>
      <c r="E102" s="20">
        <v>3122799.54</v>
      </c>
      <c r="F102" s="20">
        <f t="shared" ref="F102:F106" si="41">+E102+D102</f>
        <v>22076073.759999998</v>
      </c>
      <c r="G102" s="36">
        <f t="shared" ref="G102:G107" si="42">+C103-F102</f>
        <v>34340446.620000005</v>
      </c>
      <c r="I102" s="3"/>
    </row>
    <row r="103" spans="1:9" x14ac:dyDescent="0.55000000000000004">
      <c r="A103" s="43" t="s">
        <v>100</v>
      </c>
      <c r="B103" s="38" t="s">
        <v>229</v>
      </c>
      <c r="C103" s="20">
        <v>56416520.380000003</v>
      </c>
      <c r="D103" s="20">
        <f>+Julio!F103</f>
        <v>34421604.359999999</v>
      </c>
      <c r="E103" s="20">
        <v>5561561.9000000004</v>
      </c>
      <c r="F103" s="20">
        <f t="shared" si="41"/>
        <v>39983166.259999998</v>
      </c>
      <c r="G103" s="36">
        <f t="shared" si="42"/>
        <v>-39983166.259999998</v>
      </c>
      <c r="I103" s="3"/>
    </row>
    <row r="104" spans="1:9" x14ac:dyDescent="0.55000000000000004">
      <c r="A104" s="43" t="s">
        <v>101</v>
      </c>
      <c r="B104" s="38" t="s">
        <v>264</v>
      </c>
      <c r="D104" s="20">
        <f>+Julio!F104</f>
        <v>0</v>
      </c>
      <c r="F104" s="20">
        <f t="shared" si="41"/>
        <v>0</v>
      </c>
      <c r="G104" s="36">
        <f t="shared" si="42"/>
        <v>21941843.969999999</v>
      </c>
      <c r="I104" s="3"/>
    </row>
    <row r="105" spans="1:9" x14ac:dyDescent="0.55000000000000004">
      <c r="A105" s="43" t="s">
        <v>102</v>
      </c>
      <c r="B105" s="38" t="s">
        <v>284</v>
      </c>
      <c r="C105" s="20">
        <v>21941843.969999999</v>
      </c>
      <c r="D105" s="20">
        <f>+Julio!F105</f>
        <v>12050071.189999999</v>
      </c>
      <c r="E105" s="20">
        <v>1860086.77</v>
      </c>
      <c r="F105" s="20">
        <f t="shared" si="41"/>
        <v>13910157.959999999</v>
      </c>
      <c r="G105" s="36">
        <f t="shared" si="42"/>
        <v>-12649820.419999998</v>
      </c>
      <c r="I105" s="3"/>
    </row>
    <row r="106" spans="1:9" x14ac:dyDescent="0.55000000000000004">
      <c r="A106" s="43" t="s">
        <v>103</v>
      </c>
      <c r="B106" s="38" t="s">
        <v>265</v>
      </c>
      <c r="C106" s="20">
        <v>1260337.54</v>
      </c>
      <c r="D106" s="20">
        <f>+Julio!F106</f>
        <v>685150.28</v>
      </c>
      <c r="E106" s="20">
        <v>105734.21</v>
      </c>
      <c r="F106" s="20">
        <f t="shared" si="41"/>
        <v>790884.49</v>
      </c>
      <c r="G106" s="36">
        <f t="shared" si="42"/>
        <v>-790884.49</v>
      </c>
      <c r="I106" s="3"/>
    </row>
    <row r="107" spans="1:9" x14ac:dyDescent="0.55000000000000004">
      <c r="A107" s="43" t="s">
        <v>288</v>
      </c>
      <c r="B107" s="32" t="s">
        <v>289</v>
      </c>
      <c r="D107" s="20">
        <f>+Julio!F107</f>
        <v>3804968.95</v>
      </c>
      <c r="F107" s="20">
        <f t="shared" ref="F107" si="43">+E107+D107</f>
        <v>3804968.95</v>
      </c>
      <c r="G107" s="36">
        <f t="shared" si="42"/>
        <v>-3804968.95</v>
      </c>
      <c r="I107" s="3"/>
    </row>
    <row r="108" spans="1:9" x14ac:dyDescent="0.55000000000000004">
      <c r="A108" s="43"/>
      <c r="B108" s="38"/>
      <c r="G108" s="36"/>
      <c r="I108" s="3"/>
    </row>
    <row r="109" spans="1:9" x14ac:dyDescent="0.55000000000000004">
      <c r="A109" s="43"/>
      <c r="I109" s="3"/>
    </row>
    <row r="110" spans="1:9" x14ac:dyDescent="0.55000000000000004">
      <c r="A110" s="38"/>
      <c r="B110" s="38"/>
      <c r="I110" s="3"/>
    </row>
    <row r="111" spans="1:9" x14ac:dyDescent="0.55000000000000004">
      <c r="A111" s="40" t="s">
        <v>104</v>
      </c>
      <c r="B111" s="41" t="s">
        <v>105</v>
      </c>
      <c r="C111" s="24">
        <f>SUM(C112:C137)</f>
        <v>14279899.969999999</v>
      </c>
      <c r="D111" s="24">
        <f>SUM(D112:D140)</f>
        <v>9273002.7194687091</v>
      </c>
      <c r="E111" s="24">
        <f t="shared" ref="E111:G111" si="44">SUM(E112:E136)</f>
        <v>1613673.6657142856</v>
      </c>
      <c r="F111" s="24">
        <f t="shared" si="44"/>
        <v>10886676.385182993</v>
      </c>
      <c r="G111" s="24">
        <f t="shared" si="44"/>
        <v>3393223.5848170011</v>
      </c>
      <c r="I111" s="3"/>
    </row>
    <row r="112" spans="1:9" x14ac:dyDescent="0.55000000000000004">
      <c r="A112" s="43" t="s">
        <v>106</v>
      </c>
      <c r="B112" s="38" t="s">
        <v>39</v>
      </c>
      <c r="C112" s="7"/>
      <c r="D112" s="20">
        <f>+Julio!F112</f>
        <v>0</v>
      </c>
      <c r="F112" s="20">
        <f t="shared" ref="F112:F136" si="45">+E112+D112</f>
        <v>0</v>
      </c>
      <c r="G112" s="36">
        <f t="shared" ref="G112:G136" si="46">+C113-F112</f>
        <v>58050</v>
      </c>
      <c r="I112" s="3"/>
    </row>
    <row r="113" spans="1:9" x14ac:dyDescent="0.55000000000000004">
      <c r="A113" s="43" t="s">
        <v>107</v>
      </c>
      <c r="B113" s="38" t="s">
        <v>108</v>
      </c>
      <c r="C113" s="20">
        <v>58050</v>
      </c>
      <c r="D113" s="20">
        <f>+Julio!F113</f>
        <v>2828.77</v>
      </c>
      <c r="F113" s="20">
        <f t="shared" si="45"/>
        <v>2828.77</v>
      </c>
      <c r="G113" s="36">
        <f t="shared" si="46"/>
        <v>2951117.81</v>
      </c>
      <c r="I113" s="3"/>
    </row>
    <row r="114" spans="1:9" x14ac:dyDescent="0.55000000000000004">
      <c r="A114" s="43" t="s">
        <v>109</v>
      </c>
      <c r="B114" s="38" t="s">
        <v>110</v>
      </c>
      <c r="C114" s="20">
        <v>2953946.58</v>
      </c>
      <c r="D114" s="20">
        <f>+Julio!F114</f>
        <v>1198615.43</v>
      </c>
      <c r="E114" s="20">
        <v>287550.59000000003</v>
      </c>
      <c r="F114" s="20">
        <f t="shared" si="45"/>
        <v>1486166.02</v>
      </c>
      <c r="G114" s="36">
        <f t="shared" si="46"/>
        <v>-1353995.86</v>
      </c>
      <c r="I114" s="3"/>
    </row>
    <row r="115" spans="1:9" x14ac:dyDescent="0.55000000000000004">
      <c r="A115" s="43" t="s">
        <v>111</v>
      </c>
      <c r="B115" s="38" t="s">
        <v>112</v>
      </c>
      <c r="C115" s="20">
        <v>132170.16</v>
      </c>
      <c r="D115" s="20">
        <f>+Julio!F115</f>
        <v>234520</v>
      </c>
      <c r="E115" s="20">
        <v>53500</v>
      </c>
      <c r="F115" s="20">
        <f t="shared" si="45"/>
        <v>288020</v>
      </c>
      <c r="G115" s="36">
        <f t="shared" si="46"/>
        <v>-208020</v>
      </c>
      <c r="I115" s="3"/>
    </row>
    <row r="116" spans="1:9" x14ac:dyDescent="0.55000000000000004">
      <c r="A116" s="43" t="s">
        <v>113</v>
      </c>
      <c r="B116" s="38" t="s">
        <v>114</v>
      </c>
      <c r="C116" s="20">
        <v>80000</v>
      </c>
      <c r="D116" s="20">
        <f>+Julio!F116</f>
        <v>34270.020000000004</v>
      </c>
      <c r="E116" s="20">
        <v>5289.99</v>
      </c>
      <c r="F116" s="20">
        <f t="shared" si="45"/>
        <v>39560.01</v>
      </c>
      <c r="G116" s="36">
        <f t="shared" si="46"/>
        <v>648337.62</v>
      </c>
      <c r="H116" s="5"/>
      <c r="I116" s="3"/>
    </row>
    <row r="117" spans="1:9" x14ac:dyDescent="0.55000000000000004">
      <c r="A117" s="43" t="s">
        <v>115</v>
      </c>
      <c r="B117" s="38" t="s">
        <v>116</v>
      </c>
      <c r="C117" s="20">
        <v>687897.63</v>
      </c>
      <c r="D117" s="20">
        <f>+Julio!F117</f>
        <v>1162678.55</v>
      </c>
      <c r="E117" s="20">
        <v>116905.66</v>
      </c>
      <c r="F117" s="20">
        <f t="shared" si="45"/>
        <v>1279584.21</v>
      </c>
      <c r="G117" s="36">
        <f t="shared" si="46"/>
        <v>-178571.74</v>
      </c>
      <c r="I117" s="3"/>
    </row>
    <row r="118" spans="1:9" x14ac:dyDescent="0.55000000000000004">
      <c r="A118" s="43" t="s">
        <v>117</v>
      </c>
      <c r="B118" s="38" t="s">
        <v>118</v>
      </c>
      <c r="C118" s="20">
        <v>1101012.47</v>
      </c>
      <c r="D118" s="20">
        <f>+Julio!F118</f>
        <v>2083935.79</v>
      </c>
      <c r="E118" s="20">
        <v>409054.65</v>
      </c>
      <c r="F118" s="20">
        <f t="shared" si="45"/>
        <v>2492990.44</v>
      </c>
      <c r="G118" s="36">
        <f t="shared" si="46"/>
        <v>-2060264.0699999998</v>
      </c>
      <c r="I118" s="3"/>
    </row>
    <row r="119" spans="1:9" x14ac:dyDescent="0.55000000000000004">
      <c r="A119" s="43" t="s">
        <v>119</v>
      </c>
      <c r="B119" s="38" t="s">
        <v>228</v>
      </c>
      <c r="C119" s="20">
        <v>432726.37</v>
      </c>
      <c r="D119" s="20">
        <f>+Julio!F119</f>
        <v>269197.23</v>
      </c>
      <c r="E119" s="20">
        <v>27881.52</v>
      </c>
      <c r="F119" s="20">
        <f t="shared" si="45"/>
        <v>297078.75</v>
      </c>
      <c r="G119" s="36">
        <f t="shared" si="46"/>
        <v>-147078.75</v>
      </c>
      <c r="I119" s="3"/>
    </row>
    <row r="120" spans="1:9" x14ac:dyDescent="0.55000000000000004">
      <c r="A120" s="43" t="s">
        <v>120</v>
      </c>
      <c r="B120" s="38" t="s">
        <v>121</v>
      </c>
      <c r="C120" s="20">
        <v>150000</v>
      </c>
      <c r="D120" s="20">
        <f>+Julio!F120</f>
        <v>50221.25</v>
      </c>
      <c r="F120" s="20">
        <f t="shared" si="45"/>
        <v>50221.25</v>
      </c>
      <c r="G120" s="36">
        <f t="shared" si="46"/>
        <v>1521091.36</v>
      </c>
      <c r="I120" s="3"/>
    </row>
    <row r="121" spans="1:9" x14ac:dyDescent="0.55000000000000004">
      <c r="A121" s="43" t="s">
        <v>122</v>
      </c>
      <c r="B121" s="38" t="s">
        <v>123</v>
      </c>
      <c r="C121" s="20">
        <v>1571312.61</v>
      </c>
      <c r="D121" s="20">
        <f>+Julio!F121</f>
        <v>554935.64</v>
      </c>
      <c r="E121" s="20">
        <v>179140.2</v>
      </c>
      <c r="F121" s="20">
        <f t="shared" si="45"/>
        <v>734075.84000000008</v>
      </c>
      <c r="G121" s="36">
        <f t="shared" si="46"/>
        <v>-584075.84000000008</v>
      </c>
      <c r="I121" s="3"/>
    </row>
    <row r="122" spans="1:9" x14ac:dyDescent="0.55000000000000004">
      <c r="A122" s="43" t="s">
        <v>124</v>
      </c>
      <c r="B122" s="44" t="s">
        <v>125</v>
      </c>
      <c r="C122" s="7">
        <v>150000</v>
      </c>
      <c r="D122" s="20">
        <f>+Julio!F122</f>
        <v>71900</v>
      </c>
      <c r="E122" s="20">
        <v>14200</v>
      </c>
      <c r="F122" s="20">
        <f t="shared" si="45"/>
        <v>86100</v>
      </c>
      <c r="G122" s="36">
        <f t="shared" si="46"/>
        <v>461356.54000000004</v>
      </c>
      <c r="I122" s="3"/>
    </row>
    <row r="123" spans="1:9" x14ac:dyDescent="0.55000000000000004">
      <c r="A123" s="43" t="s">
        <v>126</v>
      </c>
      <c r="B123" s="38" t="s">
        <v>127</v>
      </c>
      <c r="C123" s="20">
        <v>547456.54</v>
      </c>
      <c r="D123" s="20">
        <f>+Julio!F123</f>
        <v>163665.60000000001</v>
      </c>
      <c r="E123" s="20">
        <v>87857.89</v>
      </c>
      <c r="F123" s="20">
        <f t="shared" si="45"/>
        <v>251523.49</v>
      </c>
      <c r="G123" s="36">
        <f t="shared" si="46"/>
        <v>135476.51</v>
      </c>
      <c r="I123" s="3"/>
    </row>
    <row r="124" spans="1:9" x14ac:dyDescent="0.55000000000000004">
      <c r="A124" s="43" t="s">
        <v>128</v>
      </c>
      <c r="B124" s="38" t="s">
        <v>129</v>
      </c>
      <c r="C124" s="20">
        <v>387000</v>
      </c>
      <c r="D124" s="20">
        <f>+Julio!F124</f>
        <v>135642.3494687131</v>
      </c>
      <c r="E124" s="20">
        <f>4349.37/0.21</f>
        <v>20711.285714285714</v>
      </c>
      <c r="F124" s="20">
        <f t="shared" si="45"/>
        <v>156353.63518299881</v>
      </c>
      <c r="G124" s="36">
        <f t="shared" si="46"/>
        <v>385446.36481700116</v>
      </c>
      <c r="I124" s="3"/>
    </row>
    <row r="125" spans="1:9" x14ac:dyDescent="0.55000000000000004">
      <c r="A125" s="43" t="s">
        <v>130</v>
      </c>
      <c r="B125" s="38" t="s">
        <v>131</v>
      </c>
      <c r="C125" s="20">
        <v>541800</v>
      </c>
      <c r="D125" s="20">
        <f>+Julio!F125</f>
        <v>539101.01</v>
      </c>
      <c r="E125" s="20">
        <v>46923</v>
      </c>
      <c r="F125" s="20">
        <f t="shared" si="45"/>
        <v>586024.01</v>
      </c>
      <c r="G125" s="36">
        <f t="shared" si="46"/>
        <v>63975.989999999991</v>
      </c>
      <c r="I125" s="3"/>
    </row>
    <row r="126" spans="1:9" x14ac:dyDescent="0.55000000000000004">
      <c r="A126" s="43" t="s">
        <v>132</v>
      </c>
      <c r="B126" s="38" t="s">
        <v>133</v>
      </c>
      <c r="C126" s="20">
        <v>650000</v>
      </c>
      <c r="D126" s="20">
        <f>+Julio!F126</f>
        <v>0</v>
      </c>
      <c r="F126" s="20">
        <f t="shared" si="45"/>
        <v>0</v>
      </c>
      <c r="G126" s="36">
        <f t="shared" si="46"/>
        <v>50000</v>
      </c>
      <c r="I126" s="3"/>
    </row>
    <row r="127" spans="1:9" x14ac:dyDescent="0.55000000000000004">
      <c r="A127" s="43" t="s">
        <v>134</v>
      </c>
      <c r="B127" s="38" t="s">
        <v>135</v>
      </c>
      <c r="C127" s="20">
        <v>50000</v>
      </c>
      <c r="D127" s="20">
        <f>+Julio!F127</f>
        <v>49576</v>
      </c>
      <c r="F127" s="20">
        <f t="shared" si="45"/>
        <v>49576</v>
      </c>
      <c r="G127" s="36">
        <f t="shared" si="46"/>
        <v>151664</v>
      </c>
      <c r="I127" s="3"/>
    </row>
    <row r="128" spans="1:9" x14ac:dyDescent="0.55000000000000004">
      <c r="A128" s="43" t="s">
        <v>136</v>
      </c>
      <c r="B128" s="38" t="s">
        <v>137</v>
      </c>
      <c r="C128" s="20">
        <v>201240</v>
      </c>
      <c r="D128" s="20">
        <f>+Julio!F128</f>
        <v>92608.639999999999</v>
      </c>
      <c r="E128" s="20">
        <v>49695.67</v>
      </c>
      <c r="F128" s="20">
        <f t="shared" si="45"/>
        <v>142304.31</v>
      </c>
      <c r="G128" s="36">
        <f t="shared" si="46"/>
        <v>322095.69</v>
      </c>
      <c r="I128" s="3"/>
    </row>
    <row r="129" spans="1:9" x14ac:dyDescent="0.55000000000000004">
      <c r="A129" s="43" t="s">
        <v>138</v>
      </c>
      <c r="B129" s="38" t="s">
        <v>139</v>
      </c>
      <c r="C129" s="20">
        <v>464400</v>
      </c>
      <c r="D129" s="20">
        <f>+Julio!F129</f>
        <v>108179.87</v>
      </c>
      <c r="E129" s="20">
        <v>17654.95</v>
      </c>
      <c r="F129" s="20">
        <f t="shared" si="45"/>
        <v>125834.81999999999</v>
      </c>
      <c r="G129" s="36">
        <f t="shared" si="46"/>
        <v>2697765.18</v>
      </c>
      <c r="I129" s="3"/>
    </row>
    <row r="130" spans="1:9" x14ac:dyDescent="0.55000000000000004">
      <c r="A130" s="43" t="s">
        <v>140</v>
      </c>
      <c r="B130" s="38" t="s">
        <v>141</v>
      </c>
      <c r="C130" s="20">
        <v>2823600</v>
      </c>
      <c r="D130" s="20">
        <f>+Julio!F130</f>
        <v>1437812.5</v>
      </c>
      <c r="E130" s="7">
        <v>203500</v>
      </c>
      <c r="F130" s="20">
        <f t="shared" si="45"/>
        <v>1641312.5</v>
      </c>
      <c r="G130" s="36">
        <f t="shared" si="46"/>
        <v>-1341312.5</v>
      </c>
      <c r="I130" s="3"/>
    </row>
    <row r="131" spans="1:9" x14ac:dyDescent="0.55000000000000004">
      <c r="A131" s="43" t="s">
        <v>142</v>
      </c>
      <c r="B131" s="38" t="s">
        <v>143</v>
      </c>
      <c r="C131" s="20">
        <v>300000</v>
      </c>
      <c r="D131" s="20">
        <f>+Julio!F131</f>
        <v>482011.61</v>
      </c>
      <c r="E131" s="20">
        <v>63590.26</v>
      </c>
      <c r="F131" s="20">
        <f t="shared" si="45"/>
        <v>545601.87</v>
      </c>
      <c r="G131" s="36">
        <f t="shared" si="46"/>
        <v>-123114.26000000001</v>
      </c>
      <c r="I131" s="3"/>
    </row>
    <row r="132" spans="1:9" x14ac:dyDescent="0.55000000000000004">
      <c r="A132" s="43" t="s">
        <v>144</v>
      </c>
      <c r="B132" s="38" t="s">
        <v>285</v>
      </c>
      <c r="C132" s="20">
        <f>100000+322487.61</f>
        <v>422487.61</v>
      </c>
      <c r="D132" s="20">
        <f>+Julio!F132</f>
        <v>273017.27</v>
      </c>
      <c r="E132" s="20">
        <v>14868</v>
      </c>
      <c r="F132" s="20">
        <f t="shared" si="45"/>
        <v>287885.27</v>
      </c>
      <c r="G132" s="36">
        <f t="shared" si="46"/>
        <v>-163085.27000000002</v>
      </c>
      <c r="I132" s="3"/>
    </row>
    <row r="133" spans="1:9" x14ac:dyDescent="0.55000000000000004">
      <c r="A133" s="43" t="s">
        <v>145</v>
      </c>
      <c r="B133" s="44" t="s">
        <v>286</v>
      </c>
      <c r="C133" s="20">
        <v>124800</v>
      </c>
      <c r="D133" s="20">
        <f>+Julio!F133</f>
        <v>116705.37</v>
      </c>
      <c r="E133" s="20">
        <v>10000</v>
      </c>
      <c r="F133" s="20">
        <f t="shared" si="45"/>
        <v>126705.37</v>
      </c>
      <c r="G133" s="36">
        <f t="shared" si="46"/>
        <v>73294.63</v>
      </c>
      <c r="I133" s="3"/>
    </row>
    <row r="134" spans="1:9" x14ac:dyDescent="0.55000000000000004">
      <c r="A134" s="43" t="s">
        <v>146</v>
      </c>
      <c r="B134" s="44" t="s">
        <v>149</v>
      </c>
      <c r="C134" s="20">
        <v>200000</v>
      </c>
      <c r="D134" s="20">
        <f>+Julio!F134</f>
        <v>130273.62</v>
      </c>
      <c r="E134" s="20">
        <v>5350</v>
      </c>
      <c r="F134" s="20">
        <f t="shared" si="45"/>
        <v>135623.62</v>
      </c>
      <c r="G134" s="36">
        <f t="shared" si="46"/>
        <v>114376.38</v>
      </c>
      <c r="I134" s="3"/>
    </row>
    <row r="135" spans="1:9" x14ac:dyDescent="0.55000000000000004">
      <c r="A135" s="43" t="s">
        <v>147</v>
      </c>
      <c r="B135" s="44" t="s">
        <v>287</v>
      </c>
      <c r="C135" s="20">
        <v>250000</v>
      </c>
      <c r="D135" s="20">
        <f>+Julio!F135</f>
        <v>31726.2</v>
      </c>
      <c r="F135" s="20">
        <f t="shared" si="45"/>
        <v>31726.2</v>
      </c>
      <c r="G135" s="36">
        <f t="shared" si="46"/>
        <v>-31726.2</v>
      </c>
      <c r="I135" s="3"/>
    </row>
    <row r="136" spans="1:9" x14ac:dyDescent="0.55000000000000004">
      <c r="A136" s="43" t="s">
        <v>148</v>
      </c>
      <c r="B136" s="32" t="s">
        <v>274</v>
      </c>
      <c r="D136" s="20">
        <f>+Julio!F136</f>
        <v>49580</v>
      </c>
      <c r="F136" s="20">
        <f t="shared" si="45"/>
        <v>49580</v>
      </c>
      <c r="G136" s="36">
        <f t="shared" si="46"/>
        <v>-49580</v>
      </c>
      <c r="I136" s="3"/>
    </row>
    <row r="137" spans="1:9" x14ac:dyDescent="0.55000000000000004">
      <c r="A137" s="43" t="s">
        <v>278</v>
      </c>
      <c r="B137" s="44" t="s">
        <v>279</v>
      </c>
      <c r="C137" s="5"/>
      <c r="I137" s="3"/>
    </row>
    <row r="138" spans="1:9" x14ac:dyDescent="0.55000000000000004">
      <c r="A138" s="50"/>
      <c r="B138" s="51"/>
      <c r="I138" s="3"/>
    </row>
    <row r="139" spans="1:9" x14ac:dyDescent="0.55000000000000004">
      <c r="A139" s="38"/>
      <c r="B139" s="52"/>
      <c r="I139" s="3"/>
    </row>
    <row r="140" spans="1:9" x14ac:dyDescent="0.55000000000000004">
      <c r="A140" s="38"/>
      <c r="B140" s="38"/>
      <c r="I140" s="3"/>
    </row>
    <row r="141" spans="1:9" x14ac:dyDescent="0.55000000000000004">
      <c r="A141" s="38"/>
      <c r="B141" s="38"/>
      <c r="I141" s="3"/>
    </row>
    <row r="142" spans="1:9" x14ac:dyDescent="0.55000000000000004">
      <c r="A142" s="38"/>
      <c r="B142" s="38"/>
      <c r="I142" s="3"/>
    </row>
    <row r="143" spans="1:9" x14ac:dyDescent="0.55000000000000004">
      <c r="A143" s="40" t="s">
        <v>150</v>
      </c>
      <c r="B143" s="41" t="s">
        <v>151</v>
      </c>
      <c r="C143" s="28">
        <f>+C144</f>
        <v>18310294.780000001</v>
      </c>
      <c r="D143" s="28">
        <f>+D144</f>
        <v>9383011.0899999999</v>
      </c>
      <c r="E143" s="28">
        <f t="shared" ref="E143:G143" si="47">+E144</f>
        <v>767825.48</v>
      </c>
      <c r="F143" s="28">
        <f t="shared" si="47"/>
        <v>4547194.3199999994</v>
      </c>
      <c r="G143" s="28">
        <f t="shared" si="47"/>
        <v>13397100.460000001</v>
      </c>
      <c r="I143" s="3"/>
    </row>
    <row r="144" spans="1:9" x14ac:dyDescent="0.55000000000000004">
      <c r="A144" s="40" t="s">
        <v>152</v>
      </c>
      <c r="B144" s="41" t="s">
        <v>153</v>
      </c>
      <c r="C144" s="28">
        <f>SUM(C145:C160)</f>
        <v>18310294.780000001</v>
      </c>
      <c r="D144" s="28">
        <f>SUM(D152:D166)</f>
        <v>9383011.0899999999</v>
      </c>
      <c r="E144" s="28">
        <f t="shared" ref="E144:G144" si="48">SUM(E145:E159)</f>
        <v>767825.48</v>
      </c>
      <c r="F144" s="28">
        <f t="shared" si="48"/>
        <v>4547194.3199999994</v>
      </c>
      <c r="G144" s="28">
        <f t="shared" si="48"/>
        <v>13397100.460000001</v>
      </c>
      <c r="I144" s="3"/>
    </row>
    <row r="145" spans="1:9" x14ac:dyDescent="0.55000000000000004">
      <c r="A145" s="43" t="s">
        <v>154</v>
      </c>
      <c r="B145" s="44" t="s">
        <v>155</v>
      </c>
      <c r="C145" s="20">
        <v>366000</v>
      </c>
      <c r="D145" s="20">
        <f>+Julio!F145</f>
        <v>389361.43</v>
      </c>
      <c r="E145" s="7">
        <v>35774.42</v>
      </c>
      <c r="F145" s="20">
        <f t="shared" ref="F145:F160" si="49">+E145+D145</f>
        <v>425135.85</v>
      </c>
      <c r="G145" s="36">
        <f t="shared" ref="G145:G160" si="50">+C146-F145</f>
        <v>-44232.069999999949</v>
      </c>
      <c r="I145" s="3"/>
    </row>
    <row r="146" spans="1:9" x14ac:dyDescent="0.55000000000000004">
      <c r="A146" s="43" t="s">
        <v>156</v>
      </c>
      <c r="B146" s="38" t="s">
        <v>157</v>
      </c>
      <c r="C146" s="20">
        <v>380903.78</v>
      </c>
      <c r="D146" s="20">
        <f>+Julio!F146</f>
        <v>123793.54000000001</v>
      </c>
      <c r="E146" s="7">
        <v>96627.07</v>
      </c>
      <c r="F146" s="20">
        <f t="shared" si="49"/>
        <v>220420.61000000002</v>
      </c>
      <c r="G146" s="36">
        <f t="shared" si="50"/>
        <v>30355.389999999985</v>
      </c>
      <c r="I146" s="3"/>
    </row>
    <row r="147" spans="1:9" x14ac:dyDescent="0.55000000000000004">
      <c r="A147" s="43" t="s">
        <v>158</v>
      </c>
      <c r="B147" s="38" t="s">
        <v>159</v>
      </c>
      <c r="C147" s="20">
        <v>250776</v>
      </c>
      <c r="D147" s="20">
        <f>+Julio!F147</f>
        <v>0</v>
      </c>
      <c r="E147" s="7"/>
      <c r="F147" s="20">
        <f t="shared" si="49"/>
        <v>0</v>
      </c>
      <c r="G147" s="36">
        <f t="shared" si="50"/>
        <v>26000</v>
      </c>
      <c r="H147" s="11"/>
      <c r="I147" s="3"/>
    </row>
    <row r="148" spans="1:9" x14ac:dyDescent="0.55000000000000004">
      <c r="A148" s="43" t="s">
        <v>160</v>
      </c>
      <c r="B148" s="44" t="s">
        <v>161</v>
      </c>
      <c r="C148" s="20">
        <v>26000</v>
      </c>
      <c r="D148" s="20">
        <f>+Julio!F148</f>
        <v>0</v>
      </c>
      <c r="E148" s="7"/>
      <c r="F148" s="20">
        <f t="shared" si="49"/>
        <v>0</v>
      </c>
      <c r="G148" s="36">
        <f t="shared" si="50"/>
        <v>9840000</v>
      </c>
      <c r="I148" s="3"/>
    </row>
    <row r="149" spans="1:9" x14ac:dyDescent="0.55000000000000004">
      <c r="A149" s="43" t="s">
        <v>0</v>
      </c>
      <c r="B149" s="44" t="s">
        <v>234</v>
      </c>
      <c r="C149" s="20">
        <v>9840000</v>
      </c>
      <c r="D149" s="20">
        <f>+Julio!F149</f>
        <v>0</v>
      </c>
      <c r="E149" s="7"/>
      <c r="F149" s="20">
        <f t="shared" si="49"/>
        <v>0</v>
      </c>
      <c r="G149" s="36">
        <f t="shared" si="50"/>
        <v>630000</v>
      </c>
      <c r="I149" s="3"/>
    </row>
    <row r="150" spans="1:9" x14ac:dyDescent="0.55000000000000004">
      <c r="A150" s="43" t="s">
        <v>162</v>
      </c>
      <c r="B150" s="44" t="s">
        <v>74</v>
      </c>
      <c r="C150" s="20">
        <v>630000</v>
      </c>
      <c r="D150" s="20">
        <f>+Julio!F150</f>
        <v>412630.61</v>
      </c>
      <c r="E150" s="7">
        <v>50000</v>
      </c>
      <c r="F150" s="20">
        <f t="shared" si="49"/>
        <v>462630.61</v>
      </c>
      <c r="G150" s="36">
        <f t="shared" si="50"/>
        <v>1697369.3900000001</v>
      </c>
      <c r="I150" s="3"/>
    </row>
    <row r="151" spans="1:9" x14ac:dyDescent="0.55000000000000004">
      <c r="A151" s="43" t="s">
        <v>163</v>
      </c>
      <c r="B151" s="38" t="s">
        <v>164</v>
      </c>
      <c r="C151" s="20">
        <v>2160000</v>
      </c>
      <c r="D151" s="20">
        <f>+Julio!F151</f>
        <v>1074247.42</v>
      </c>
      <c r="E151" s="7">
        <v>362423.99</v>
      </c>
      <c r="F151" s="20">
        <f t="shared" si="49"/>
        <v>1436671.41</v>
      </c>
      <c r="G151" s="36">
        <f t="shared" si="50"/>
        <v>1814128.59</v>
      </c>
      <c r="I151" s="3"/>
    </row>
    <row r="152" spans="1:9" x14ac:dyDescent="0.55000000000000004">
      <c r="A152" s="43" t="s">
        <v>165</v>
      </c>
      <c r="B152" s="38" t="s">
        <v>166</v>
      </c>
      <c r="C152" s="7">
        <v>3250800</v>
      </c>
      <c r="D152" s="20">
        <f>+Julio!F152</f>
        <v>1470000</v>
      </c>
      <c r="E152" s="7">
        <v>210000</v>
      </c>
      <c r="F152" s="20">
        <f t="shared" si="49"/>
        <v>1680000</v>
      </c>
      <c r="G152" s="36">
        <f t="shared" si="50"/>
        <v>-1530000</v>
      </c>
      <c r="I152" s="3"/>
    </row>
    <row r="153" spans="1:9" x14ac:dyDescent="0.55000000000000004">
      <c r="A153" s="43" t="s">
        <v>167</v>
      </c>
      <c r="B153" s="38" t="s">
        <v>168</v>
      </c>
      <c r="C153" s="7">
        <v>150000</v>
      </c>
      <c r="D153" s="20">
        <f>+Julio!F153</f>
        <v>0</v>
      </c>
      <c r="E153" s="7"/>
      <c r="F153" s="20">
        <f t="shared" si="49"/>
        <v>0</v>
      </c>
      <c r="G153" s="36">
        <f t="shared" si="50"/>
        <v>657900</v>
      </c>
      <c r="I153" s="3"/>
    </row>
    <row r="154" spans="1:9" x14ac:dyDescent="0.55000000000000004">
      <c r="A154" s="43" t="s">
        <v>169</v>
      </c>
      <c r="B154" s="44" t="s">
        <v>170</v>
      </c>
      <c r="C154" s="7">
        <v>657900</v>
      </c>
      <c r="D154" s="20">
        <f>+Julio!F154</f>
        <v>51651.839999999997</v>
      </c>
      <c r="E154" s="7"/>
      <c r="F154" s="20">
        <f t="shared" si="49"/>
        <v>51651.839999999997</v>
      </c>
      <c r="G154" s="36">
        <f t="shared" si="50"/>
        <v>363083.16000000003</v>
      </c>
      <c r="I154" s="3"/>
    </row>
    <row r="155" spans="1:9" x14ac:dyDescent="0.55000000000000004">
      <c r="A155" s="43" t="s">
        <v>1</v>
      </c>
      <c r="B155" s="32" t="s">
        <v>69</v>
      </c>
      <c r="C155" s="7">
        <v>414735</v>
      </c>
      <c r="D155" s="20">
        <f>+Julio!F155</f>
        <v>0</v>
      </c>
      <c r="E155" s="7"/>
      <c r="F155" s="20">
        <f t="shared" si="49"/>
        <v>0</v>
      </c>
      <c r="G155" s="36">
        <f t="shared" si="50"/>
        <v>121260</v>
      </c>
      <c r="I155" s="3"/>
    </row>
    <row r="156" spans="1:9" x14ac:dyDescent="0.55000000000000004">
      <c r="A156" s="43" t="s">
        <v>171</v>
      </c>
      <c r="B156" s="44" t="s">
        <v>266</v>
      </c>
      <c r="C156" s="7">
        <v>121260</v>
      </c>
      <c r="D156" s="20">
        <f>+Julio!F156</f>
        <v>80000</v>
      </c>
      <c r="E156" s="7">
        <v>13000</v>
      </c>
      <c r="F156" s="20">
        <f t="shared" si="49"/>
        <v>93000</v>
      </c>
      <c r="G156" s="36">
        <f t="shared" si="50"/>
        <v>-31080</v>
      </c>
      <c r="I156" s="3"/>
    </row>
    <row r="157" spans="1:9" x14ac:dyDescent="0.55000000000000004">
      <c r="A157" s="43" t="s">
        <v>172</v>
      </c>
      <c r="B157" s="38" t="s">
        <v>174</v>
      </c>
      <c r="C157" s="7">
        <v>61920</v>
      </c>
      <c r="D157" s="20">
        <f>+Julio!F157</f>
        <v>20000</v>
      </c>
      <c r="E157" s="7"/>
      <c r="F157" s="20">
        <f t="shared" si="49"/>
        <v>20000</v>
      </c>
      <c r="G157" s="36">
        <f t="shared" si="50"/>
        <v>-20000</v>
      </c>
      <c r="I157" s="3"/>
    </row>
    <row r="158" spans="1:9" x14ac:dyDescent="0.55000000000000004">
      <c r="A158" s="43" t="s">
        <v>173</v>
      </c>
      <c r="B158" s="38" t="s">
        <v>175</v>
      </c>
      <c r="C158" s="7"/>
      <c r="D158" s="20">
        <f>+Julio!F158</f>
        <v>54161</v>
      </c>
      <c r="E158" s="7"/>
      <c r="F158" s="20">
        <f t="shared" si="49"/>
        <v>54161</v>
      </c>
      <c r="G158" s="36">
        <f t="shared" si="50"/>
        <v>-54161</v>
      </c>
      <c r="I158" s="3"/>
    </row>
    <row r="159" spans="1:9" x14ac:dyDescent="0.55000000000000004">
      <c r="A159" s="43" t="s">
        <v>257</v>
      </c>
      <c r="B159" s="7" t="s">
        <v>256</v>
      </c>
      <c r="C159" s="7"/>
      <c r="D159" s="20">
        <f>+Julio!F159</f>
        <v>103523</v>
      </c>
      <c r="E159" s="7"/>
      <c r="F159" s="20">
        <f t="shared" si="49"/>
        <v>103523</v>
      </c>
      <c r="G159" s="36">
        <f t="shared" si="50"/>
        <v>-103523</v>
      </c>
      <c r="I159" s="3"/>
    </row>
    <row r="160" spans="1:9" x14ac:dyDescent="0.55000000000000004">
      <c r="A160" s="43"/>
      <c r="B160" s="7"/>
      <c r="C160" s="7"/>
      <c r="D160" s="20">
        <f>+Julio!F160</f>
        <v>0</v>
      </c>
      <c r="E160" s="7"/>
      <c r="F160" s="20">
        <f t="shared" si="49"/>
        <v>0</v>
      </c>
      <c r="G160" s="36">
        <f t="shared" si="50"/>
        <v>0</v>
      </c>
      <c r="I160" s="3"/>
    </row>
    <row r="161" spans="1:9" x14ac:dyDescent="0.55000000000000004">
      <c r="A161" s="43"/>
      <c r="B161" s="38"/>
      <c r="I161" s="3"/>
    </row>
    <row r="162" spans="1:9" x14ac:dyDescent="0.55000000000000004">
      <c r="A162" s="43"/>
      <c r="B162" s="38"/>
      <c r="I162" s="3"/>
    </row>
    <row r="163" spans="1:9" x14ac:dyDescent="0.55000000000000004">
      <c r="A163" s="43"/>
      <c r="B163" s="38"/>
      <c r="C163" s="29"/>
      <c r="I163" s="3"/>
    </row>
    <row r="164" spans="1:9" x14ac:dyDescent="0.55000000000000004">
      <c r="A164" s="43"/>
      <c r="B164" s="38"/>
      <c r="C164" s="30"/>
      <c r="I164" s="3"/>
    </row>
    <row r="165" spans="1:9" x14ac:dyDescent="0.55000000000000004">
      <c r="A165" s="40" t="s">
        <v>176</v>
      </c>
      <c r="B165" s="41" t="s">
        <v>177</v>
      </c>
      <c r="C165" s="28">
        <f>+C166+C178</f>
        <v>29283608.960000001</v>
      </c>
      <c r="D165" s="28">
        <f t="shared" ref="D165:G165" si="51">+D166+D178</f>
        <v>7501802.7699999996</v>
      </c>
      <c r="E165" s="28">
        <f t="shared" si="51"/>
        <v>2410468.37</v>
      </c>
      <c r="F165" s="28">
        <f t="shared" si="51"/>
        <v>9912271.1399999987</v>
      </c>
      <c r="G165" s="28">
        <f t="shared" si="51"/>
        <v>11171337.820000002</v>
      </c>
      <c r="I165" s="3"/>
    </row>
    <row r="166" spans="1:9" x14ac:dyDescent="0.55000000000000004">
      <c r="A166" s="40" t="s">
        <v>178</v>
      </c>
      <c r="B166" s="41" t="s">
        <v>179</v>
      </c>
      <c r="C166" s="30">
        <f>SUM(C167:C175)</f>
        <v>2885000</v>
      </c>
      <c r="D166" s="30">
        <f t="shared" ref="D166:E166" si="52">SUM(D167:D175)</f>
        <v>101872.48000000001</v>
      </c>
      <c r="E166" s="30">
        <f t="shared" si="52"/>
        <v>21574.1</v>
      </c>
      <c r="F166" s="28">
        <f t="shared" ref="F166:G166" si="53">SUM(F167:F176)</f>
        <v>123446.58</v>
      </c>
      <c r="G166" s="28">
        <f t="shared" si="53"/>
        <v>61553.42</v>
      </c>
      <c r="I166" s="3"/>
    </row>
    <row r="167" spans="1:9" x14ac:dyDescent="0.55000000000000004">
      <c r="A167" s="43" t="s">
        <v>180</v>
      </c>
      <c r="B167" s="38" t="s">
        <v>181</v>
      </c>
      <c r="C167" s="7"/>
      <c r="D167" s="20">
        <f>+Julio!F167</f>
        <v>0</v>
      </c>
      <c r="F167" s="20">
        <f t="shared" ref="F167:F175" si="54">+E167+D167</f>
        <v>0</v>
      </c>
      <c r="G167" s="36">
        <f t="shared" ref="G167:G175" si="55">+C169-F167</f>
        <v>0</v>
      </c>
      <c r="I167" s="3"/>
    </row>
    <row r="168" spans="1:9" x14ac:dyDescent="0.55000000000000004">
      <c r="A168" s="43" t="s">
        <v>182</v>
      </c>
      <c r="B168" s="44" t="s">
        <v>183</v>
      </c>
      <c r="C168" s="7">
        <v>2700000</v>
      </c>
      <c r="D168" s="20">
        <f>+Julio!F168</f>
        <v>0</v>
      </c>
      <c r="F168" s="20">
        <f t="shared" si="54"/>
        <v>0</v>
      </c>
      <c r="G168" s="36">
        <f t="shared" si="55"/>
        <v>135000</v>
      </c>
      <c r="I168" s="3"/>
    </row>
    <row r="169" spans="1:9" x14ac:dyDescent="0.55000000000000004">
      <c r="A169" s="43" t="s">
        <v>184</v>
      </c>
      <c r="B169" s="44" t="s">
        <v>185</v>
      </c>
      <c r="C169" s="7"/>
      <c r="D169" s="20">
        <f>+Julio!F169</f>
        <v>0</v>
      </c>
      <c r="F169" s="20">
        <f t="shared" si="54"/>
        <v>0</v>
      </c>
      <c r="G169" s="36">
        <f t="shared" si="55"/>
        <v>50000</v>
      </c>
      <c r="I169" s="3"/>
    </row>
    <row r="170" spans="1:9" x14ac:dyDescent="0.55000000000000004">
      <c r="A170" s="43" t="s">
        <v>186</v>
      </c>
      <c r="B170" s="44" t="s">
        <v>187</v>
      </c>
      <c r="C170" s="7">
        <v>135000</v>
      </c>
      <c r="D170" s="20">
        <f>+Julio!F170</f>
        <v>55080.480000000003</v>
      </c>
      <c r="E170" s="20">
        <v>6442.1</v>
      </c>
      <c r="F170" s="20">
        <f t="shared" si="54"/>
        <v>61522.58</v>
      </c>
      <c r="G170" s="36">
        <f t="shared" si="55"/>
        <v>-61522.58</v>
      </c>
      <c r="I170" s="3"/>
    </row>
    <row r="171" spans="1:9" x14ac:dyDescent="0.55000000000000004">
      <c r="A171" s="43" t="s">
        <v>188</v>
      </c>
      <c r="B171" s="44" t="s">
        <v>189</v>
      </c>
      <c r="C171" s="7">
        <v>50000</v>
      </c>
      <c r="D171" s="20">
        <f>+Julio!F171</f>
        <v>25799</v>
      </c>
      <c r="F171" s="20">
        <f t="shared" si="54"/>
        <v>25799</v>
      </c>
      <c r="G171" s="36">
        <f t="shared" si="55"/>
        <v>-25799</v>
      </c>
      <c r="I171" s="3"/>
    </row>
    <row r="172" spans="1:9" x14ac:dyDescent="0.55000000000000004">
      <c r="A172" s="43" t="s">
        <v>190</v>
      </c>
      <c r="B172" s="44" t="s">
        <v>191</v>
      </c>
      <c r="C172" s="7"/>
      <c r="D172" s="20">
        <f>+Julio!F172</f>
        <v>0</v>
      </c>
      <c r="E172" s="20">
        <v>15132</v>
      </c>
      <c r="F172" s="20">
        <f t="shared" si="54"/>
        <v>15132</v>
      </c>
      <c r="G172" s="36">
        <f t="shared" si="55"/>
        <v>-15132</v>
      </c>
      <c r="I172" s="3"/>
    </row>
    <row r="173" spans="1:9" x14ac:dyDescent="0.55000000000000004">
      <c r="A173" s="43" t="s">
        <v>192</v>
      </c>
      <c r="B173" s="44" t="s">
        <v>193</v>
      </c>
      <c r="C173" s="7"/>
      <c r="D173" s="20">
        <f>+Julio!F173</f>
        <v>20993</v>
      </c>
      <c r="F173" s="20">
        <f t="shared" si="54"/>
        <v>20993</v>
      </c>
      <c r="G173" s="36">
        <f t="shared" si="55"/>
        <v>-20993</v>
      </c>
      <c r="I173" s="3"/>
    </row>
    <row r="174" spans="1:9" x14ac:dyDescent="0.55000000000000004">
      <c r="A174" s="43" t="s">
        <v>194</v>
      </c>
      <c r="B174" s="44" t="s">
        <v>195</v>
      </c>
      <c r="D174" s="20">
        <f>+Julio!F174</f>
        <v>0</v>
      </c>
      <c r="F174" s="20">
        <f t="shared" si="54"/>
        <v>0</v>
      </c>
      <c r="G174" s="36">
        <f t="shared" si="55"/>
        <v>0</v>
      </c>
      <c r="I174" s="3"/>
    </row>
    <row r="175" spans="1:9" x14ac:dyDescent="0.55000000000000004">
      <c r="A175" s="43" t="s">
        <v>196</v>
      </c>
      <c r="B175" s="44" t="s">
        <v>197</v>
      </c>
      <c r="D175" s="20">
        <f>+Julio!F175</f>
        <v>0</v>
      </c>
      <c r="F175" s="20">
        <f t="shared" si="54"/>
        <v>0</v>
      </c>
      <c r="G175" s="36">
        <f t="shared" si="55"/>
        <v>0</v>
      </c>
      <c r="I175" s="3"/>
    </row>
    <row r="176" spans="1:9" x14ac:dyDescent="0.55000000000000004">
      <c r="A176" s="43"/>
      <c r="B176" s="44"/>
      <c r="I176" s="3"/>
    </row>
    <row r="177" spans="1:9" x14ac:dyDescent="0.55000000000000004">
      <c r="A177" s="43"/>
      <c r="B177" s="44"/>
      <c r="C177" s="30"/>
      <c r="D177" s="30"/>
      <c r="E177" s="30"/>
      <c r="F177" s="30"/>
      <c r="G177" s="39"/>
      <c r="I177" s="3"/>
    </row>
    <row r="178" spans="1:9" x14ac:dyDescent="0.55000000000000004">
      <c r="A178" s="40" t="s">
        <v>198</v>
      </c>
      <c r="B178" s="53" t="s">
        <v>199</v>
      </c>
      <c r="C178" s="24">
        <f>+C179</f>
        <v>26398608.960000001</v>
      </c>
      <c r="D178" s="23">
        <f t="shared" ref="D178:G178" si="56">+D179</f>
        <v>7399930.2899999991</v>
      </c>
      <c r="E178" s="23">
        <f t="shared" si="56"/>
        <v>2388894.27</v>
      </c>
      <c r="F178" s="23">
        <f t="shared" si="56"/>
        <v>9788824.5599999987</v>
      </c>
      <c r="G178" s="23">
        <f t="shared" si="56"/>
        <v>11109784.400000002</v>
      </c>
      <c r="I178" s="3"/>
    </row>
    <row r="179" spans="1:9" x14ac:dyDescent="0.55000000000000004">
      <c r="A179" s="40" t="s">
        <v>200</v>
      </c>
      <c r="B179" s="53" t="s">
        <v>201</v>
      </c>
      <c r="C179" s="62">
        <f>SUM(C180:C184)</f>
        <v>26398608.960000001</v>
      </c>
      <c r="D179" s="30">
        <f t="shared" ref="D179:G179" si="57">SUM(D180:D186)</f>
        <v>7399930.2899999991</v>
      </c>
      <c r="E179" s="30">
        <f t="shared" si="57"/>
        <v>2388894.27</v>
      </c>
      <c r="F179" s="30">
        <f t="shared" si="57"/>
        <v>9788824.5599999987</v>
      </c>
      <c r="G179" s="30">
        <f t="shared" si="57"/>
        <v>11109784.400000002</v>
      </c>
      <c r="I179" s="3"/>
    </row>
    <row r="180" spans="1:9" x14ac:dyDescent="0.55000000000000004">
      <c r="A180" s="43" t="s">
        <v>202</v>
      </c>
      <c r="B180" s="44" t="s">
        <v>203</v>
      </c>
      <c r="C180" s="20">
        <v>800000</v>
      </c>
      <c r="D180" s="20">
        <f>+Julio!F180</f>
        <v>0</v>
      </c>
      <c r="F180" s="20">
        <f t="shared" ref="F180:F184" si="58">+E180+D180</f>
        <v>0</v>
      </c>
      <c r="G180" s="36">
        <f t="shared" ref="G180:G185" si="59">+C182-F180</f>
        <v>6400000</v>
      </c>
      <c r="I180" s="3"/>
    </row>
    <row r="181" spans="1:9" x14ac:dyDescent="0.55000000000000004">
      <c r="A181" s="43" t="s">
        <v>204</v>
      </c>
      <c r="B181" s="44" t="s">
        <v>238</v>
      </c>
      <c r="C181" s="20">
        <v>4700000</v>
      </c>
      <c r="D181" s="20">
        <f>+Julio!F181</f>
        <v>0</v>
      </c>
      <c r="F181" s="20">
        <f t="shared" si="58"/>
        <v>0</v>
      </c>
      <c r="G181" s="36">
        <f t="shared" si="59"/>
        <v>5900000</v>
      </c>
      <c r="I181" s="3"/>
    </row>
    <row r="182" spans="1:9" x14ac:dyDescent="0.55000000000000004">
      <c r="A182" s="43" t="s">
        <v>205</v>
      </c>
      <c r="B182" s="32" t="s">
        <v>239</v>
      </c>
      <c r="C182" s="20">
        <v>6400000</v>
      </c>
      <c r="D182" s="20">
        <f>+Julio!F182</f>
        <v>0</v>
      </c>
      <c r="F182" s="20">
        <f t="shared" si="58"/>
        <v>0</v>
      </c>
      <c r="G182" s="36">
        <f t="shared" si="59"/>
        <v>8598608.9600000009</v>
      </c>
      <c r="I182" s="3"/>
    </row>
    <row r="183" spans="1:9" x14ac:dyDescent="0.55000000000000004">
      <c r="A183" s="43" t="s">
        <v>206</v>
      </c>
      <c r="B183" s="32" t="s">
        <v>240</v>
      </c>
      <c r="C183" s="20">
        <v>5900000</v>
      </c>
      <c r="D183" s="20">
        <f>+Julio!F183</f>
        <v>0</v>
      </c>
      <c r="F183" s="20">
        <f t="shared" si="58"/>
        <v>0</v>
      </c>
      <c r="G183" s="36">
        <f t="shared" si="59"/>
        <v>0</v>
      </c>
      <c r="I183" s="3"/>
    </row>
    <row r="184" spans="1:9" x14ac:dyDescent="0.55000000000000004">
      <c r="A184" s="43" t="s">
        <v>207</v>
      </c>
      <c r="B184" s="44" t="s">
        <v>230</v>
      </c>
      <c r="C184" s="20">
        <v>8598608.9600000009</v>
      </c>
      <c r="D184" s="20">
        <f>+Julio!F184</f>
        <v>7399930.2899999991</v>
      </c>
      <c r="E184" s="20">
        <v>156467.07</v>
      </c>
      <c r="F184" s="20">
        <f t="shared" si="58"/>
        <v>7556397.3599999994</v>
      </c>
      <c r="G184" s="36">
        <f t="shared" si="59"/>
        <v>-7556397.3599999994</v>
      </c>
      <c r="I184" s="3"/>
    </row>
    <row r="185" spans="1:9" x14ac:dyDescent="0.55000000000000004">
      <c r="A185" s="43"/>
      <c r="B185" s="44"/>
      <c r="E185" s="20">
        <v>2232427.2000000002</v>
      </c>
      <c r="F185" s="20">
        <f t="shared" ref="F185" si="60">+E185+D185</f>
        <v>2232427.2000000002</v>
      </c>
      <c r="G185" s="36">
        <f t="shared" si="59"/>
        <v>-2232427.2000000002</v>
      </c>
      <c r="I185" s="3"/>
    </row>
    <row r="186" spans="1:9" x14ac:dyDescent="0.55000000000000004">
      <c r="A186" s="43"/>
      <c r="I186" s="3"/>
    </row>
    <row r="187" spans="1:9" x14ac:dyDescent="0.55000000000000004">
      <c r="A187" s="43"/>
      <c r="B187" s="38"/>
      <c r="I187" s="3"/>
    </row>
    <row r="188" spans="1:9" x14ac:dyDescent="0.55000000000000004">
      <c r="A188" s="43"/>
      <c r="B188" s="38"/>
      <c r="I188" s="3"/>
    </row>
    <row r="189" spans="1:9" x14ac:dyDescent="0.55000000000000004">
      <c r="A189" s="43"/>
      <c r="B189" s="38"/>
      <c r="I189" s="3"/>
    </row>
    <row r="190" spans="1:9" x14ac:dyDescent="0.55000000000000004">
      <c r="A190" s="43"/>
      <c r="B190" s="38"/>
      <c r="I190" s="3"/>
    </row>
    <row r="191" spans="1:9" x14ac:dyDescent="0.55000000000000004">
      <c r="A191" s="40" t="s">
        <v>208</v>
      </c>
      <c r="B191" s="41" t="s">
        <v>209</v>
      </c>
      <c r="C191" s="23">
        <f>+C192</f>
        <v>10536775.050000001</v>
      </c>
      <c r="D191" s="23">
        <f t="shared" ref="D191:G192" si="61">+D192</f>
        <v>11595138</v>
      </c>
      <c r="E191" s="23">
        <f t="shared" si="61"/>
        <v>0</v>
      </c>
      <c r="F191" s="23">
        <f t="shared" si="61"/>
        <v>11595138</v>
      </c>
      <c r="G191" s="23">
        <f t="shared" si="61"/>
        <v>-11595138</v>
      </c>
      <c r="I191" s="3"/>
    </row>
    <row r="192" spans="1:9" x14ac:dyDescent="0.55000000000000004">
      <c r="A192" s="40" t="s">
        <v>210</v>
      </c>
      <c r="B192" s="41" t="s">
        <v>211</v>
      </c>
      <c r="C192" s="23">
        <f>+C193</f>
        <v>10536775.050000001</v>
      </c>
      <c r="D192" s="23">
        <f t="shared" si="61"/>
        <v>11595138</v>
      </c>
      <c r="E192" s="23">
        <f t="shared" si="61"/>
        <v>0</v>
      </c>
      <c r="F192" s="23">
        <f t="shared" si="61"/>
        <v>11595138</v>
      </c>
      <c r="G192" s="23">
        <f t="shared" si="61"/>
        <v>-11595138</v>
      </c>
      <c r="I192" s="3"/>
    </row>
    <row r="193" spans="1:9" x14ac:dyDescent="0.55000000000000004">
      <c r="A193" s="43" t="s">
        <v>212</v>
      </c>
      <c r="B193" s="38" t="s">
        <v>213</v>
      </c>
      <c r="C193" s="20">
        <v>10536775.050000001</v>
      </c>
      <c r="D193" s="20">
        <f>+Julio!F193</f>
        <v>11595138</v>
      </c>
      <c r="F193" s="20">
        <f>+D193+E193</f>
        <v>11595138</v>
      </c>
      <c r="G193" s="36">
        <f>+C195-F193</f>
        <v>-11595138</v>
      </c>
      <c r="I193" s="3"/>
    </row>
    <row r="194" spans="1:9" x14ac:dyDescent="0.55000000000000004">
      <c r="A194" s="43" t="s">
        <v>214</v>
      </c>
      <c r="B194" s="38" t="s">
        <v>215</v>
      </c>
      <c r="D194" s="20">
        <f>+Julio!F194</f>
        <v>0</v>
      </c>
      <c r="G194" s="36">
        <f>+C196-F194</f>
        <v>0</v>
      </c>
      <c r="I194" s="3"/>
    </row>
    <row r="195" spans="1:9" x14ac:dyDescent="0.55000000000000004">
      <c r="A195" s="38"/>
      <c r="B195" s="38"/>
      <c r="G195" s="36"/>
      <c r="I195" s="3"/>
    </row>
    <row r="196" spans="1:9" x14ac:dyDescent="0.55000000000000004">
      <c r="A196" s="38"/>
      <c r="B196" s="38"/>
      <c r="I196" s="3"/>
    </row>
    <row r="197" spans="1:9" x14ac:dyDescent="0.55000000000000004">
      <c r="A197" s="40" t="s">
        <v>216</v>
      </c>
      <c r="B197" s="41" t="s">
        <v>217</v>
      </c>
      <c r="C197" s="24">
        <f>+C198</f>
        <v>4511987.63</v>
      </c>
      <c r="D197" s="24">
        <f t="shared" ref="D197:G197" si="62">+D198</f>
        <v>0</v>
      </c>
      <c r="E197" s="24">
        <f t="shared" si="62"/>
        <v>0</v>
      </c>
      <c r="F197" s="24">
        <f t="shared" si="62"/>
        <v>0</v>
      </c>
      <c r="G197" s="24">
        <f t="shared" si="62"/>
        <v>0</v>
      </c>
      <c r="I197" s="3"/>
    </row>
    <row r="198" spans="1:9" x14ac:dyDescent="0.55000000000000004">
      <c r="A198" s="40" t="s">
        <v>218</v>
      </c>
      <c r="B198" s="41" t="s">
        <v>219</v>
      </c>
      <c r="C198" s="24">
        <f>+C200</f>
        <v>4511987.63</v>
      </c>
      <c r="D198" s="24">
        <f t="shared" ref="D198:G198" si="63">+D200</f>
        <v>0</v>
      </c>
      <c r="E198" s="24">
        <f t="shared" si="63"/>
        <v>0</v>
      </c>
      <c r="F198" s="24">
        <f t="shared" si="63"/>
        <v>0</v>
      </c>
      <c r="G198" s="24">
        <f t="shared" si="63"/>
        <v>0</v>
      </c>
      <c r="I198" s="3"/>
    </row>
    <row r="199" spans="1:9" x14ac:dyDescent="0.55000000000000004">
      <c r="A199" s="40" t="s">
        <v>220</v>
      </c>
      <c r="B199" s="41" t="s">
        <v>219</v>
      </c>
      <c r="C199" s="24">
        <f>SUM(C200:C201)</f>
        <v>4511987.63</v>
      </c>
      <c r="D199" s="24">
        <f t="shared" ref="D199:G199" si="64">+D200</f>
        <v>0</v>
      </c>
      <c r="E199" s="24">
        <f t="shared" si="64"/>
        <v>0</v>
      </c>
      <c r="F199" s="24">
        <f t="shared" si="64"/>
        <v>0</v>
      </c>
      <c r="G199" s="24">
        <f t="shared" si="64"/>
        <v>0</v>
      </c>
      <c r="I199" s="3"/>
    </row>
    <row r="200" spans="1:9" x14ac:dyDescent="0.55000000000000004">
      <c r="A200" s="43" t="s">
        <v>221</v>
      </c>
      <c r="B200" s="44" t="s">
        <v>222</v>
      </c>
      <c r="C200" s="7">
        <v>4511987.63</v>
      </c>
      <c r="D200" s="20">
        <f>+Julio!F200</f>
        <v>0</v>
      </c>
      <c r="G200" s="36">
        <f>+C202-F200</f>
        <v>0</v>
      </c>
      <c r="I200" s="3"/>
    </row>
    <row r="201" spans="1:9" x14ac:dyDescent="0.55000000000000004">
      <c r="A201" s="43" t="s">
        <v>267</v>
      </c>
      <c r="B201" s="38" t="s">
        <v>268</v>
      </c>
      <c r="D201" s="7"/>
      <c r="I201" s="3"/>
    </row>
    <row r="202" spans="1:9" x14ac:dyDescent="0.55000000000000004">
      <c r="A202" s="38"/>
      <c r="B202" s="38"/>
      <c r="D202" s="7"/>
      <c r="I202" s="3"/>
    </row>
    <row r="203" spans="1:9" x14ac:dyDescent="0.55000000000000004">
      <c r="A203" s="38"/>
      <c r="B203" s="38"/>
      <c r="I203" s="3"/>
    </row>
    <row r="204" spans="1:9" x14ac:dyDescent="0.55000000000000004">
      <c r="A204" s="38"/>
      <c r="B204" s="38"/>
      <c r="I204" s="3"/>
    </row>
    <row r="208" spans="1:9" x14ac:dyDescent="0.55000000000000004">
      <c r="A208" s="54"/>
      <c r="B208" s="3"/>
      <c r="C208" s="32"/>
    </row>
    <row r="210" spans="4:9" x14ac:dyDescent="0.55000000000000004">
      <c r="D210" s="32"/>
      <c r="E210" s="3"/>
      <c r="F210" s="3"/>
      <c r="G210" s="3"/>
      <c r="I210" s="3"/>
    </row>
  </sheetData>
  <mergeCells count="4">
    <mergeCell ref="B2:C2"/>
    <mergeCell ref="B3:C3"/>
    <mergeCell ref="B93:C93"/>
    <mergeCell ref="B92:C9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0"/>
  <sheetViews>
    <sheetView topLeftCell="A196" workbookViewId="0">
      <selection activeCell="A205" sqref="A205:XFD227"/>
    </sheetView>
  </sheetViews>
  <sheetFormatPr baseColWidth="10" defaultColWidth="11.41796875" defaultRowHeight="15.3" x14ac:dyDescent="0.55000000000000004"/>
  <cols>
    <col min="1" max="1" width="10.15625" style="32" bestFit="1" customWidth="1"/>
    <col min="2" max="2" width="50.26171875" style="32" customWidth="1"/>
    <col min="3" max="3" width="16.83984375" style="20" bestFit="1" customWidth="1"/>
    <col min="4" max="4" width="19.68359375" style="20" customWidth="1"/>
    <col min="5" max="5" width="15.578125" style="20" bestFit="1" customWidth="1"/>
    <col min="6" max="6" width="16.83984375" style="20" bestFit="1" customWidth="1"/>
    <col min="7" max="7" width="16.83984375" style="32" bestFit="1" customWidth="1"/>
    <col min="8" max="8" width="18.15625" style="3" customWidth="1"/>
    <col min="9" max="9" width="12.68359375" style="5" bestFit="1" customWidth="1"/>
    <col min="10" max="10" width="13" style="3" bestFit="1" customWidth="1"/>
    <col min="11" max="16384" width="11.41796875" style="3"/>
  </cols>
  <sheetData>
    <row r="2" spans="1:11" x14ac:dyDescent="0.55000000000000004">
      <c r="B2" s="65" t="s">
        <v>224</v>
      </c>
      <c r="C2" s="65"/>
    </row>
    <row r="3" spans="1:11" x14ac:dyDescent="0.55000000000000004">
      <c r="B3" s="65" t="s">
        <v>92</v>
      </c>
      <c r="C3" s="65"/>
    </row>
    <row r="4" spans="1:11" x14ac:dyDescent="0.55000000000000004">
      <c r="B4" s="6"/>
      <c r="C4" s="7"/>
    </row>
    <row r="5" spans="1:11" x14ac:dyDescent="0.55000000000000004">
      <c r="B5" s="6" t="s">
        <v>251</v>
      </c>
      <c r="C5" s="7"/>
      <c r="F5" s="34" t="s">
        <v>277</v>
      </c>
    </row>
    <row r="6" spans="1:11" x14ac:dyDescent="0.55000000000000004">
      <c r="B6" s="61"/>
    </row>
    <row r="7" spans="1:11" x14ac:dyDescent="0.55000000000000004">
      <c r="B7" s="6"/>
      <c r="C7" s="27" t="s">
        <v>250</v>
      </c>
      <c r="D7" s="21" t="s">
        <v>244</v>
      </c>
      <c r="E7" s="21" t="s">
        <v>245</v>
      </c>
      <c r="F7" s="32"/>
      <c r="G7" s="20"/>
    </row>
    <row r="8" spans="1:11" x14ac:dyDescent="0.55000000000000004">
      <c r="B8" s="6"/>
      <c r="D8" s="22" t="s">
        <v>246</v>
      </c>
      <c r="E8" s="22" t="s">
        <v>247</v>
      </c>
      <c r="F8" s="33" t="s">
        <v>248</v>
      </c>
      <c r="G8" s="33" t="s">
        <v>249</v>
      </c>
    </row>
    <row r="9" spans="1:11" x14ac:dyDescent="0.55000000000000004">
      <c r="A9" s="40" t="s">
        <v>2</v>
      </c>
      <c r="B9" s="41" t="s">
        <v>3</v>
      </c>
      <c r="C9" s="24">
        <f>+C11+C51+C67</f>
        <v>196879494.89000002</v>
      </c>
      <c r="D9" s="24">
        <f t="shared" ref="D9" si="0">+D11+D51</f>
        <v>121685193.74000001</v>
      </c>
      <c r="E9" s="24">
        <f>+E11+E51</f>
        <v>14142785.649999999</v>
      </c>
      <c r="F9" s="24">
        <f t="shared" ref="F9:G9" si="1">+F11+F51</f>
        <v>135827979.39000002</v>
      </c>
      <c r="G9" s="24">
        <f t="shared" si="1"/>
        <v>31952906.539999988</v>
      </c>
    </row>
    <row r="10" spans="1:11" x14ac:dyDescent="0.55000000000000004">
      <c r="A10" s="39"/>
      <c r="B10" s="39"/>
      <c r="C10" s="30"/>
    </row>
    <row r="11" spans="1:11" x14ac:dyDescent="0.55000000000000004">
      <c r="A11" s="40" t="s">
        <v>4</v>
      </c>
      <c r="B11" s="41" t="s">
        <v>5</v>
      </c>
      <c r="C11" s="24">
        <f t="shared" ref="C11" si="2">+C12</f>
        <v>11456000.460000001</v>
      </c>
      <c r="D11" s="24">
        <f t="shared" ref="D11:G11" si="3">+D12</f>
        <v>4267538.6999999993</v>
      </c>
      <c r="E11" s="24">
        <f t="shared" si="3"/>
        <v>617098.46</v>
      </c>
      <c r="F11" s="24">
        <f t="shared" si="3"/>
        <v>4884637.1599999992</v>
      </c>
      <c r="G11" s="24">
        <f t="shared" si="3"/>
        <v>6571363.3000000007</v>
      </c>
    </row>
    <row r="12" spans="1:11" x14ac:dyDescent="0.55000000000000004">
      <c r="A12" s="42" t="s">
        <v>6</v>
      </c>
      <c r="B12" s="35" t="s">
        <v>7</v>
      </c>
      <c r="C12" s="24">
        <f t="shared" ref="C12" si="4">+C13+C27+C33+C42+C46</f>
        <v>11456000.460000001</v>
      </c>
      <c r="D12" s="24">
        <f t="shared" ref="D12" si="5">+D13+D27+D33+D42+D46</f>
        <v>4267538.6999999993</v>
      </c>
      <c r="E12" s="24">
        <f t="shared" ref="E12:G12" si="6">+E13+E27+E33+E42+E46</f>
        <v>617098.46</v>
      </c>
      <c r="F12" s="24">
        <f t="shared" si="6"/>
        <v>4884637.1599999992</v>
      </c>
      <c r="G12" s="24">
        <f t="shared" si="6"/>
        <v>6571363.3000000007</v>
      </c>
      <c r="H12" s="11"/>
    </row>
    <row r="13" spans="1:11" x14ac:dyDescent="0.55000000000000004">
      <c r="A13" s="42" t="s">
        <v>8</v>
      </c>
      <c r="B13" s="35" t="s">
        <v>9</v>
      </c>
      <c r="C13" s="24">
        <f t="shared" ref="C13" si="7">SUM(C14:C25)</f>
        <v>2211593.9699999997</v>
      </c>
      <c r="D13" s="24">
        <f t="shared" ref="D13" si="8">SUM(D14:D25)</f>
        <v>1612913.5199999998</v>
      </c>
      <c r="E13" s="24">
        <f t="shared" ref="E13:G13" si="9">SUM(E14:E25)</f>
        <v>150651.96000000002</v>
      </c>
      <c r="F13" s="24">
        <f t="shared" si="9"/>
        <v>1763565.4799999997</v>
      </c>
      <c r="G13" s="24">
        <f t="shared" si="9"/>
        <v>448028.49000000011</v>
      </c>
    </row>
    <row r="14" spans="1:11" x14ac:dyDescent="0.55000000000000004">
      <c r="A14" s="43" t="s">
        <v>10</v>
      </c>
      <c r="B14" s="38" t="s">
        <v>11</v>
      </c>
      <c r="C14" s="55">
        <v>1720120.43</v>
      </c>
      <c r="D14" s="20">
        <f>+Agosto!F14</f>
        <v>819314.69999999984</v>
      </c>
      <c r="E14" s="20">
        <v>117541.96</v>
      </c>
      <c r="F14" s="20">
        <f>+E14+D14</f>
        <v>936856.6599999998</v>
      </c>
      <c r="G14" s="36">
        <f>+C14-F14</f>
        <v>783263.77000000014</v>
      </c>
      <c r="H14"/>
      <c r="I14" s="2"/>
      <c r="J14" s="58"/>
      <c r="K14" s="57"/>
    </row>
    <row r="15" spans="1:11" x14ac:dyDescent="0.55000000000000004">
      <c r="A15" s="43" t="s">
        <v>12</v>
      </c>
      <c r="B15" s="38" t="s">
        <v>13</v>
      </c>
      <c r="C15" s="20">
        <v>4167.43</v>
      </c>
      <c r="D15" s="20">
        <f>+Agosto!F15</f>
        <v>0</v>
      </c>
      <c r="F15" s="20">
        <f t="shared" ref="F15:F25" si="10">+E15+D15</f>
        <v>0</v>
      </c>
      <c r="G15" s="36">
        <f t="shared" ref="G15:G25" si="11">+C15-F15</f>
        <v>4167.43</v>
      </c>
      <c r="H15"/>
      <c r="I15" s="2"/>
      <c r="J15" s="58"/>
      <c r="K15" s="57"/>
    </row>
    <row r="16" spans="1:11" x14ac:dyDescent="0.55000000000000004">
      <c r="A16" s="43" t="s">
        <v>14</v>
      </c>
      <c r="B16" s="38" t="s">
        <v>15</v>
      </c>
      <c r="D16" s="20">
        <f>+Agosto!F16</f>
        <v>0</v>
      </c>
      <c r="F16" s="20">
        <f t="shared" si="10"/>
        <v>0</v>
      </c>
      <c r="G16" s="36">
        <f t="shared" si="11"/>
        <v>0</v>
      </c>
      <c r="H16"/>
      <c r="I16" s="2"/>
      <c r="J16" s="58"/>
      <c r="K16" s="57"/>
    </row>
    <row r="17" spans="1:11" x14ac:dyDescent="0.55000000000000004">
      <c r="A17" s="43" t="s">
        <v>16</v>
      </c>
      <c r="B17" s="38" t="s">
        <v>17</v>
      </c>
      <c r="D17" s="20">
        <f>+Agosto!F17</f>
        <v>0</v>
      </c>
      <c r="F17" s="20">
        <f t="shared" si="10"/>
        <v>0</v>
      </c>
      <c r="G17" s="36">
        <f t="shared" si="11"/>
        <v>0</v>
      </c>
      <c r="H17"/>
      <c r="I17" s="2"/>
      <c r="J17" s="58"/>
      <c r="K17" s="57"/>
    </row>
    <row r="18" spans="1:11" x14ac:dyDescent="0.55000000000000004">
      <c r="A18" s="43" t="s">
        <v>18</v>
      </c>
      <c r="B18" s="38" t="s">
        <v>19</v>
      </c>
      <c r="C18" s="20">
        <v>125896.46</v>
      </c>
      <c r="D18" s="20">
        <f>+Agosto!F18</f>
        <v>126445</v>
      </c>
      <c r="E18" s="20">
        <v>10610</v>
      </c>
      <c r="F18" s="20">
        <f t="shared" si="10"/>
        <v>137055</v>
      </c>
      <c r="G18" s="36">
        <f t="shared" si="11"/>
        <v>-11158.539999999994</v>
      </c>
      <c r="H18" s="2"/>
      <c r="I18" s="2"/>
      <c r="J18" s="58"/>
      <c r="K18" s="57"/>
    </row>
    <row r="19" spans="1:11" x14ac:dyDescent="0.55000000000000004">
      <c r="A19" s="43" t="s">
        <v>20</v>
      </c>
      <c r="B19" s="38" t="s">
        <v>21</v>
      </c>
      <c r="C19" s="20">
        <v>29071.71</v>
      </c>
      <c r="D19" s="20">
        <f>+Agosto!F19</f>
        <v>36510.82</v>
      </c>
      <c r="E19" s="20">
        <v>2350</v>
      </c>
      <c r="F19" s="20">
        <f t="shared" si="10"/>
        <v>38860.82</v>
      </c>
      <c r="G19" s="36">
        <f t="shared" si="11"/>
        <v>-9789.11</v>
      </c>
      <c r="H19"/>
      <c r="I19" s="2"/>
      <c r="J19" s="58"/>
      <c r="K19" s="57"/>
    </row>
    <row r="20" spans="1:11" x14ac:dyDescent="0.55000000000000004">
      <c r="A20" s="43" t="s">
        <v>22</v>
      </c>
      <c r="B20" s="38" t="s">
        <v>23</v>
      </c>
      <c r="D20" s="20">
        <f>+Agosto!F20</f>
        <v>0</v>
      </c>
      <c r="F20" s="20">
        <f t="shared" si="10"/>
        <v>0</v>
      </c>
      <c r="G20" s="36">
        <f t="shared" si="11"/>
        <v>0</v>
      </c>
      <c r="H20"/>
      <c r="I20" s="2"/>
      <c r="J20" s="58"/>
      <c r="K20" s="57"/>
    </row>
    <row r="21" spans="1:11" x14ac:dyDescent="0.55000000000000004">
      <c r="A21" s="43" t="s">
        <v>24</v>
      </c>
      <c r="B21" s="38" t="s">
        <v>25</v>
      </c>
      <c r="D21" s="20">
        <f>+Agosto!F21</f>
        <v>0</v>
      </c>
      <c r="F21" s="20">
        <f t="shared" si="10"/>
        <v>0</v>
      </c>
      <c r="G21" s="36">
        <f t="shared" si="11"/>
        <v>0</v>
      </c>
      <c r="H21"/>
      <c r="I21" s="2"/>
      <c r="J21" s="57"/>
      <c r="K21" s="57"/>
    </row>
    <row r="22" spans="1:11" x14ac:dyDescent="0.55000000000000004">
      <c r="A22" s="43" t="s">
        <v>26</v>
      </c>
      <c r="B22" s="38" t="s">
        <v>27</v>
      </c>
      <c r="C22" s="20">
        <v>87025.71</v>
      </c>
      <c r="D22" s="20">
        <f>+Agosto!F22</f>
        <v>60661</v>
      </c>
      <c r="E22" s="20">
        <v>4800</v>
      </c>
      <c r="F22" s="20">
        <f t="shared" si="10"/>
        <v>65461</v>
      </c>
      <c r="G22" s="36">
        <f t="shared" si="11"/>
        <v>21564.710000000006</v>
      </c>
      <c r="H22" s="56"/>
      <c r="I22" s="2"/>
      <c r="J22" s="57"/>
      <c r="K22" s="57"/>
    </row>
    <row r="23" spans="1:11" x14ac:dyDescent="0.55000000000000004">
      <c r="A23" s="43" t="s">
        <v>28</v>
      </c>
      <c r="B23" s="38" t="s">
        <v>29</v>
      </c>
      <c r="D23" s="20">
        <f>+Agosto!F23</f>
        <v>0</v>
      </c>
      <c r="F23" s="20">
        <f t="shared" si="10"/>
        <v>0</v>
      </c>
      <c r="G23" s="36">
        <f t="shared" si="11"/>
        <v>0</v>
      </c>
      <c r="H23" s="56"/>
      <c r="I23" s="2"/>
      <c r="J23" s="57"/>
      <c r="K23" s="57"/>
    </row>
    <row r="24" spans="1:11" x14ac:dyDescent="0.55000000000000004">
      <c r="A24" s="43" t="s">
        <v>227</v>
      </c>
      <c r="B24" s="32" t="s">
        <v>232</v>
      </c>
      <c r="C24" s="20">
        <v>29060.57</v>
      </c>
      <c r="D24" s="20">
        <f>+Agosto!F24</f>
        <v>0</v>
      </c>
      <c r="F24" s="20">
        <f t="shared" si="10"/>
        <v>0</v>
      </c>
      <c r="G24" s="36">
        <f t="shared" si="11"/>
        <v>29060.57</v>
      </c>
      <c r="J24" s="5"/>
    </row>
    <row r="25" spans="1:11" x14ac:dyDescent="0.55000000000000004">
      <c r="A25" s="43" t="s">
        <v>243</v>
      </c>
      <c r="B25" s="38" t="s">
        <v>223</v>
      </c>
      <c r="C25" s="20">
        <v>216251.66</v>
      </c>
      <c r="D25" s="20">
        <f>+Agosto!F25</f>
        <v>569982</v>
      </c>
      <c r="E25" s="20">
        <v>15350</v>
      </c>
      <c r="F25" s="20">
        <f t="shared" si="10"/>
        <v>585332</v>
      </c>
      <c r="G25" s="36">
        <f t="shared" si="11"/>
        <v>-369080.33999999997</v>
      </c>
      <c r="J25" s="5"/>
    </row>
    <row r="26" spans="1:11" x14ac:dyDescent="0.55000000000000004">
      <c r="A26" s="38"/>
      <c r="B26" s="38"/>
      <c r="G26" s="37"/>
      <c r="J26" s="5"/>
    </row>
    <row r="27" spans="1:11" x14ac:dyDescent="0.55000000000000004">
      <c r="A27" s="42" t="s">
        <v>30</v>
      </c>
      <c r="B27" s="35" t="s">
        <v>31</v>
      </c>
      <c r="C27" s="23">
        <f>SUM(C28:C30)</f>
        <v>3217332.59</v>
      </c>
      <c r="D27" s="23">
        <f t="shared" ref="D27:G27" si="12">SUM(D28:D30)</f>
        <v>2547125.1799999997</v>
      </c>
      <c r="E27" s="23">
        <f t="shared" si="12"/>
        <v>466446.5</v>
      </c>
      <c r="F27" s="23">
        <f t="shared" si="12"/>
        <v>3013571.6799999997</v>
      </c>
      <c r="G27" s="23">
        <f t="shared" si="12"/>
        <v>203760.91000000015</v>
      </c>
      <c r="J27" s="5"/>
    </row>
    <row r="28" spans="1:11" x14ac:dyDescent="0.55000000000000004">
      <c r="A28" s="43" t="s">
        <v>32</v>
      </c>
      <c r="B28" s="38" t="s">
        <v>33</v>
      </c>
      <c r="C28" s="20">
        <v>3217332.59</v>
      </c>
      <c r="D28" s="20">
        <f>+Agosto!F28</f>
        <v>2547125.1799999997</v>
      </c>
      <c r="E28" s="55">
        <v>466446.5</v>
      </c>
      <c r="F28" s="20">
        <f t="shared" ref="F28:F30" si="13">+E28+D28</f>
        <v>3013571.6799999997</v>
      </c>
      <c r="G28" s="36">
        <f t="shared" ref="G28:G30" si="14">+C28-F28</f>
        <v>203760.91000000015</v>
      </c>
    </row>
    <row r="29" spans="1:11" x14ac:dyDescent="0.55000000000000004">
      <c r="A29" s="43" t="s">
        <v>34</v>
      </c>
      <c r="D29" s="20">
        <f>+Agosto!F29</f>
        <v>0</v>
      </c>
      <c r="F29" s="20">
        <f t="shared" si="13"/>
        <v>0</v>
      </c>
      <c r="G29" s="36">
        <f t="shared" si="14"/>
        <v>0</v>
      </c>
    </row>
    <row r="30" spans="1:11" x14ac:dyDescent="0.55000000000000004">
      <c r="A30" s="43" t="s">
        <v>35</v>
      </c>
      <c r="D30" s="20">
        <f>+Agosto!F30</f>
        <v>0</v>
      </c>
      <c r="F30" s="20">
        <f t="shared" si="13"/>
        <v>0</v>
      </c>
      <c r="G30" s="36">
        <f t="shared" si="14"/>
        <v>0</v>
      </c>
    </row>
    <row r="31" spans="1:11" x14ac:dyDescent="0.55000000000000004">
      <c r="A31" s="43"/>
      <c r="B31" s="38"/>
      <c r="G31" s="37"/>
    </row>
    <row r="32" spans="1:11" x14ac:dyDescent="0.55000000000000004">
      <c r="A32" s="43"/>
      <c r="B32" s="38"/>
      <c r="G32" s="37"/>
    </row>
    <row r="33" spans="1:9" x14ac:dyDescent="0.55000000000000004">
      <c r="A33" s="42" t="s">
        <v>36</v>
      </c>
      <c r="B33" s="35" t="s">
        <v>37</v>
      </c>
      <c r="C33" s="23">
        <f>SUM(C34:C39)</f>
        <v>126828</v>
      </c>
      <c r="D33" s="23">
        <f t="shared" ref="D33:G33" si="15">SUM(D34:D39)</f>
        <v>107500</v>
      </c>
      <c r="E33" s="23">
        <f t="shared" si="15"/>
        <v>0</v>
      </c>
      <c r="F33" s="23">
        <f t="shared" si="15"/>
        <v>107500</v>
      </c>
      <c r="G33" s="23">
        <f t="shared" si="15"/>
        <v>19328</v>
      </c>
    </row>
    <row r="34" spans="1:9" x14ac:dyDescent="0.55000000000000004">
      <c r="A34" s="43" t="s">
        <v>38</v>
      </c>
      <c r="B34" s="38" t="s">
        <v>39</v>
      </c>
      <c r="D34" s="20">
        <f>+Agosto!F34</f>
        <v>0</v>
      </c>
      <c r="F34" s="20">
        <f t="shared" ref="F34:F39" si="16">+E34+D34</f>
        <v>0</v>
      </c>
      <c r="G34" s="36">
        <f t="shared" ref="G34:G39" si="17">+C34-F34</f>
        <v>0</v>
      </c>
    </row>
    <row r="35" spans="1:9" x14ac:dyDescent="0.55000000000000004">
      <c r="A35" s="43" t="s">
        <v>40</v>
      </c>
      <c r="B35" s="32" t="s">
        <v>41</v>
      </c>
      <c r="D35" s="20">
        <f>+Agosto!F35</f>
        <v>0</v>
      </c>
      <c r="F35" s="20">
        <f t="shared" si="16"/>
        <v>0</v>
      </c>
      <c r="G35" s="36">
        <f t="shared" si="17"/>
        <v>0</v>
      </c>
    </row>
    <row r="36" spans="1:9" x14ac:dyDescent="0.55000000000000004">
      <c r="A36" s="43" t="s">
        <v>42</v>
      </c>
      <c r="B36" s="32" t="s">
        <v>43</v>
      </c>
      <c r="D36" s="20">
        <f>+Agosto!F36</f>
        <v>0</v>
      </c>
      <c r="F36" s="20">
        <f t="shared" si="16"/>
        <v>0</v>
      </c>
      <c r="G36" s="36">
        <f t="shared" si="17"/>
        <v>0</v>
      </c>
    </row>
    <row r="37" spans="1:9" x14ac:dyDescent="0.55000000000000004">
      <c r="A37" s="43" t="s">
        <v>44</v>
      </c>
      <c r="B37" s="32" t="s">
        <v>45</v>
      </c>
      <c r="D37" s="20">
        <f>+Agosto!F37</f>
        <v>0</v>
      </c>
      <c r="F37" s="20">
        <f t="shared" si="16"/>
        <v>0</v>
      </c>
      <c r="G37" s="36">
        <f t="shared" si="17"/>
        <v>0</v>
      </c>
    </row>
    <row r="38" spans="1:9" x14ac:dyDescent="0.55000000000000004">
      <c r="A38" s="43" t="s">
        <v>46</v>
      </c>
      <c r="B38" s="32" t="s">
        <v>47</v>
      </c>
      <c r="D38" s="20">
        <f>+Agosto!F38</f>
        <v>0</v>
      </c>
      <c r="F38" s="20">
        <f t="shared" si="16"/>
        <v>0</v>
      </c>
      <c r="G38" s="36">
        <f t="shared" si="17"/>
        <v>0</v>
      </c>
    </row>
    <row r="39" spans="1:9" x14ac:dyDescent="0.55000000000000004">
      <c r="A39" s="43" t="s">
        <v>225</v>
      </c>
      <c r="B39" s="38" t="s">
        <v>226</v>
      </c>
      <c r="C39" s="20">
        <v>126828</v>
      </c>
      <c r="D39" s="20">
        <f>+Agosto!F39</f>
        <v>107500</v>
      </c>
      <c r="F39" s="20">
        <f t="shared" si="16"/>
        <v>107500</v>
      </c>
      <c r="G39" s="36">
        <f t="shared" si="17"/>
        <v>19328</v>
      </c>
    </row>
    <row r="40" spans="1:9" x14ac:dyDescent="0.55000000000000004">
      <c r="A40" s="43"/>
      <c r="B40" s="38"/>
    </row>
    <row r="41" spans="1:9" x14ac:dyDescent="0.55000000000000004">
      <c r="A41" s="43"/>
      <c r="B41" s="38"/>
    </row>
    <row r="42" spans="1:9" x14ac:dyDescent="0.55000000000000004">
      <c r="A42" s="42" t="s">
        <v>48</v>
      </c>
      <c r="B42" s="35" t="s">
        <v>49</v>
      </c>
      <c r="C42" s="25">
        <f>SUM(C43:C44)</f>
        <v>5414385.1500000004</v>
      </c>
      <c r="D42" s="25">
        <f t="shared" ref="D42:G42" si="18">+D43</f>
        <v>0</v>
      </c>
      <c r="E42" s="25">
        <f t="shared" si="18"/>
        <v>0</v>
      </c>
      <c r="F42" s="25">
        <f t="shared" si="18"/>
        <v>0</v>
      </c>
      <c r="G42" s="25">
        <f t="shared" si="18"/>
        <v>5414385.1500000004</v>
      </c>
    </row>
    <row r="43" spans="1:9" x14ac:dyDescent="0.55000000000000004">
      <c r="A43" s="43" t="s">
        <v>50</v>
      </c>
      <c r="B43" s="44" t="s">
        <v>51</v>
      </c>
      <c r="C43" s="20">
        <v>5414385.1500000004</v>
      </c>
      <c r="D43" s="20">
        <f>+Agosto!F43</f>
        <v>0</v>
      </c>
      <c r="F43" s="20">
        <f t="shared" ref="F43" si="19">+E43+D43</f>
        <v>0</v>
      </c>
      <c r="G43" s="36">
        <f t="shared" ref="G43" si="20">+C43-F43</f>
        <v>5414385.1500000004</v>
      </c>
    </row>
    <row r="44" spans="1:9" x14ac:dyDescent="0.55000000000000004">
      <c r="A44" s="43" t="s">
        <v>262</v>
      </c>
      <c r="B44" s="44" t="s">
        <v>269</v>
      </c>
      <c r="G44" s="36"/>
    </row>
    <row r="45" spans="1:9" x14ac:dyDescent="0.55000000000000004">
      <c r="A45" s="43"/>
      <c r="B45" s="38"/>
    </row>
    <row r="46" spans="1:9" s="14" customFormat="1" x14ac:dyDescent="0.55000000000000004">
      <c r="A46" s="42" t="s">
        <v>52</v>
      </c>
      <c r="B46" s="45" t="s">
        <v>53</v>
      </c>
      <c r="C46" s="26">
        <f>+C47</f>
        <v>485860.75</v>
      </c>
      <c r="D46" s="26">
        <f t="shared" ref="D46:G46" si="21">+D47</f>
        <v>0</v>
      </c>
      <c r="E46" s="26">
        <f t="shared" si="21"/>
        <v>0</v>
      </c>
      <c r="F46" s="26">
        <f t="shared" si="21"/>
        <v>0</v>
      </c>
      <c r="G46" s="26">
        <f t="shared" si="21"/>
        <v>485860.75</v>
      </c>
      <c r="I46" s="15"/>
    </row>
    <row r="47" spans="1:9" x14ac:dyDescent="0.55000000000000004">
      <c r="A47" s="46" t="s">
        <v>54</v>
      </c>
      <c r="B47" s="38" t="s">
        <v>55</v>
      </c>
      <c r="C47" s="20">
        <v>485860.75</v>
      </c>
      <c r="D47" s="20">
        <f>+Agosto!F47</f>
        <v>0</v>
      </c>
      <c r="F47" s="20">
        <f t="shared" ref="F47" si="22">+E47+D47</f>
        <v>0</v>
      </c>
      <c r="G47" s="36">
        <f t="shared" ref="G47" si="23">+C47-F47</f>
        <v>485860.75</v>
      </c>
    </row>
    <row r="48" spans="1:9" x14ac:dyDescent="0.55000000000000004">
      <c r="A48" s="43"/>
      <c r="B48" s="38"/>
    </row>
    <row r="49" spans="1:9" x14ac:dyDescent="0.55000000000000004">
      <c r="A49" s="43"/>
      <c r="B49" s="38"/>
    </row>
    <row r="50" spans="1:9" x14ac:dyDescent="0.55000000000000004">
      <c r="A50" s="43"/>
      <c r="B50" s="38"/>
      <c r="I50" s="3"/>
    </row>
    <row r="51" spans="1:9" x14ac:dyDescent="0.55000000000000004">
      <c r="A51" s="42" t="s">
        <v>56</v>
      </c>
      <c r="B51" s="35" t="s">
        <v>57</v>
      </c>
      <c r="C51" s="23">
        <f>+C52</f>
        <v>156324885.47</v>
      </c>
      <c r="D51" s="23">
        <f t="shared" ref="D51:G51" si="24">+D52</f>
        <v>117417655.04000001</v>
      </c>
      <c r="E51" s="23">
        <f t="shared" si="24"/>
        <v>13525687.189999999</v>
      </c>
      <c r="F51" s="23">
        <f t="shared" si="24"/>
        <v>130943342.23</v>
      </c>
      <c r="G51" s="23">
        <f t="shared" si="24"/>
        <v>25381543.239999987</v>
      </c>
      <c r="H51" s="11"/>
      <c r="I51" s="3"/>
    </row>
    <row r="52" spans="1:9" x14ac:dyDescent="0.55000000000000004">
      <c r="A52" s="47" t="s">
        <v>58</v>
      </c>
      <c r="B52" s="39" t="s">
        <v>59</v>
      </c>
      <c r="C52" s="23">
        <f>SUM(C53:C64)</f>
        <v>156324885.47</v>
      </c>
      <c r="D52" s="23">
        <f>SUM(D53:D64)</f>
        <v>117417655.04000001</v>
      </c>
      <c r="E52" s="23">
        <f t="shared" ref="E52:G52" si="25">SUM(E53:E64)</f>
        <v>13525687.189999999</v>
      </c>
      <c r="F52" s="23">
        <f t="shared" si="25"/>
        <v>130943342.23</v>
      </c>
      <c r="G52" s="23">
        <f t="shared" si="25"/>
        <v>25381543.239999987</v>
      </c>
      <c r="I52" s="3"/>
    </row>
    <row r="53" spans="1:9" x14ac:dyDescent="0.55000000000000004">
      <c r="A53" s="43" t="s">
        <v>60</v>
      </c>
      <c r="B53" s="38" t="s">
        <v>61</v>
      </c>
      <c r="C53" s="20">
        <v>152472389.00999999</v>
      </c>
      <c r="D53" s="20">
        <f>+Agosto!F53</f>
        <v>110232471.2</v>
      </c>
      <c r="E53" s="20">
        <v>13235716</v>
      </c>
      <c r="F53" s="20">
        <f t="shared" ref="F53:F64" si="26">+E53+D53</f>
        <v>123468187.2</v>
      </c>
      <c r="G53" s="36">
        <f t="shared" ref="G53:G63" si="27">+C53-F53</f>
        <v>29004201.809999987</v>
      </c>
      <c r="I53" s="3"/>
    </row>
    <row r="54" spans="1:9" x14ac:dyDescent="0.55000000000000004">
      <c r="A54" s="43" t="s">
        <v>62</v>
      </c>
      <c r="B54" s="38" t="s">
        <v>63</v>
      </c>
      <c r="D54" s="20">
        <f>+Agosto!F54</f>
        <v>0</v>
      </c>
      <c r="F54" s="20">
        <f t="shared" si="26"/>
        <v>0</v>
      </c>
      <c r="G54" s="36">
        <f t="shared" si="27"/>
        <v>0</v>
      </c>
      <c r="I54" s="3"/>
    </row>
    <row r="55" spans="1:9" x14ac:dyDescent="0.55000000000000004">
      <c r="A55" s="43" t="s">
        <v>64</v>
      </c>
      <c r="B55" s="38" t="s">
        <v>65</v>
      </c>
      <c r="D55" s="20">
        <f>+Agosto!F55</f>
        <v>0</v>
      </c>
      <c r="F55" s="20">
        <f t="shared" si="26"/>
        <v>0</v>
      </c>
      <c r="G55" s="36">
        <f t="shared" si="27"/>
        <v>0</v>
      </c>
      <c r="I55" s="3"/>
    </row>
    <row r="56" spans="1:9" x14ac:dyDescent="0.55000000000000004">
      <c r="A56" s="43" t="s">
        <v>66</v>
      </c>
      <c r="B56" s="38" t="s">
        <v>67</v>
      </c>
      <c r="C56" s="20">
        <v>872040</v>
      </c>
      <c r="D56" s="20">
        <f>+Agosto!F56</f>
        <v>1253876.48</v>
      </c>
      <c r="F56" s="20">
        <f t="shared" si="26"/>
        <v>1253876.48</v>
      </c>
      <c r="G56" s="36">
        <f t="shared" si="27"/>
        <v>-381836.48</v>
      </c>
      <c r="I56" s="3"/>
    </row>
    <row r="57" spans="1:9" x14ac:dyDescent="0.55000000000000004">
      <c r="A57" s="43" t="s">
        <v>68</v>
      </c>
      <c r="B57" s="38" t="s">
        <v>69</v>
      </c>
      <c r="C57" s="20">
        <v>414735</v>
      </c>
      <c r="D57" s="20">
        <f>+Agosto!F57</f>
        <v>0</v>
      </c>
      <c r="F57" s="20">
        <f t="shared" si="26"/>
        <v>0</v>
      </c>
      <c r="G57" s="36">
        <f t="shared" si="27"/>
        <v>414735</v>
      </c>
      <c r="I57" s="3"/>
    </row>
    <row r="58" spans="1:9" x14ac:dyDescent="0.55000000000000004">
      <c r="A58" s="43" t="s">
        <v>70</v>
      </c>
      <c r="B58" s="38" t="s">
        <v>71</v>
      </c>
      <c r="C58" s="20">
        <v>757099.43</v>
      </c>
      <c r="D58" s="20">
        <f>+Agosto!F58</f>
        <v>624062.71</v>
      </c>
      <c r="E58" s="20">
        <v>105077.93</v>
      </c>
      <c r="F58" s="20">
        <f t="shared" si="26"/>
        <v>729140.6399999999</v>
      </c>
      <c r="G58" s="36">
        <f t="shared" si="27"/>
        <v>27958.790000000154</v>
      </c>
      <c r="I58" s="3"/>
    </row>
    <row r="59" spans="1:9" x14ac:dyDescent="0.55000000000000004">
      <c r="A59" s="43" t="s">
        <v>72</v>
      </c>
      <c r="B59" s="38" t="s">
        <v>231</v>
      </c>
      <c r="C59" s="20">
        <v>1152622.03</v>
      </c>
      <c r="D59" s="20">
        <f>+Agosto!F59</f>
        <v>4338377.6500000004</v>
      </c>
      <c r="E59" s="20">
        <v>154893.26</v>
      </c>
      <c r="F59" s="20">
        <f t="shared" si="26"/>
        <v>4493270.91</v>
      </c>
      <c r="G59" s="36">
        <f t="shared" si="27"/>
        <v>-3340648.88</v>
      </c>
      <c r="I59" s="3"/>
    </row>
    <row r="60" spans="1:9" x14ac:dyDescent="0.55000000000000004">
      <c r="A60" s="43" t="s">
        <v>73</v>
      </c>
      <c r="B60" s="38" t="s">
        <v>74</v>
      </c>
      <c r="C60" s="20">
        <v>630000</v>
      </c>
      <c r="D60" s="20">
        <f>+Agosto!F60</f>
        <v>699867</v>
      </c>
      <c r="F60" s="20">
        <f t="shared" si="26"/>
        <v>699867</v>
      </c>
      <c r="G60" s="36">
        <f t="shared" si="27"/>
        <v>-69867</v>
      </c>
      <c r="I60" s="3"/>
    </row>
    <row r="61" spans="1:9" x14ac:dyDescent="0.55000000000000004">
      <c r="A61" s="43" t="s">
        <v>75</v>
      </c>
      <c r="B61" s="38" t="s">
        <v>233</v>
      </c>
      <c r="C61" s="20">
        <v>26000</v>
      </c>
      <c r="D61" s="20">
        <f>+Agosto!F61</f>
        <v>0</v>
      </c>
      <c r="F61" s="20">
        <f t="shared" si="26"/>
        <v>0</v>
      </c>
      <c r="G61" s="36">
        <f t="shared" si="27"/>
        <v>26000</v>
      </c>
      <c r="I61" s="3"/>
    </row>
    <row r="62" spans="1:9" x14ac:dyDescent="0.55000000000000004">
      <c r="A62" s="43" t="s">
        <v>241</v>
      </c>
      <c r="B62" s="32" t="s">
        <v>242</v>
      </c>
      <c r="D62" s="20">
        <f>+Agosto!F62</f>
        <v>0</v>
      </c>
      <c r="F62" s="20">
        <f t="shared" si="26"/>
        <v>0</v>
      </c>
      <c r="G62" s="36">
        <f t="shared" si="27"/>
        <v>0</v>
      </c>
      <c r="I62" s="3"/>
    </row>
    <row r="63" spans="1:9" x14ac:dyDescent="0.55000000000000004">
      <c r="A63" s="43" t="s">
        <v>254</v>
      </c>
      <c r="B63" s="38" t="s">
        <v>255</v>
      </c>
      <c r="D63" s="20">
        <f>+Agosto!F63</f>
        <v>29000</v>
      </c>
      <c r="F63" s="20">
        <f t="shared" si="26"/>
        <v>29000</v>
      </c>
      <c r="G63" s="36">
        <f t="shared" si="27"/>
        <v>-29000</v>
      </c>
      <c r="I63" s="3"/>
    </row>
    <row r="64" spans="1:9" x14ac:dyDescent="0.55000000000000004">
      <c r="A64" s="43" t="s">
        <v>260</v>
      </c>
      <c r="B64" s="32" t="s">
        <v>261</v>
      </c>
      <c r="D64" s="20">
        <f>+Agosto!F64</f>
        <v>240000</v>
      </c>
      <c r="E64" s="20">
        <v>30000</v>
      </c>
      <c r="F64" s="20">
        <f t="shared" si="26"/>
        <v>270000</v>
      </c>
      <c r="G64" s="36">
        <f t="shared" ref="G64" si="28">+C64-F64</f>
        <v>-270000</v>
      </c>
      <c r="I64" s="3"/>
    </row>
    <row r="65" spans="1:9" x14ac:dyDescent="0.55000000000000004">
      <c r="A65" s="43"/>
      <c r="I65" s="3"/>
    </row>
    <row r="66" spans="1:9" x14ac:dyDescent="0.55000000000000004">
      <c r="A66" s="43"/>
      <c r="B66" s="48"/>
      <c r="I66" s="3"/>
    </row>
    <row r="67" spans="1:9" x14ac:dyDescent="0.55000000000000004">
      <c r="A67" s="40" t="s">
        <v>76</v>
      </c>
      <c r="B67" s="41" t="s">
        <v>77</v>
      </c>
      <c r="C67" s="28">
        <f>+C68+C75</f>
        <v>29098608.960000001</v>
      </c>
      <c r="D67" s="28">
        <f t="shared" ref="D67:G67" si="29">+D68+D75</f>
        <v>254862</v>
      </c>
      <c r="E67" s="28">
        <f t="shared" si="29"/>
        <v>0</v>
      </c>
      <c r="F67" s="28">
        <f t="shared" si="29"/>
        <v>254862</v>
      </c>
      <c r="G67" s="28">
        <f t="shared" si="29"/>
        <v>28843746.960000001</v>
      </c>
      <c r="I67" s="3"/>
    </row>
    <row r="68" spans="1:9" x14ac:dyDescent="0.55000000000000004">
      <c r="A68" s="42" t="s">
        <v>78</v>
      </c>
      <c r="B68" s="35" t="s">
        <v>79</v>
      </c>
      <c r="C68" s="25">
        <f>+C69</f>
        <v>0</v>
      </c>
      <c r="D68" s="25">
        <f t="shared" ref="D68:G68" si="30">+D69</f>
        <v>0</v>
      </c>
      <c r="E68" s="25">
        <f t="shared" si="30"/>
        <v>0</v>
      </c>
      <c r="F68" s="25">
        <f t="shared" si="30"/>
        <v>0</v>
      </c>
      <c r="G68" s="25">
        <f t="shared" si="30"/>
        <v>0</v>
      </c>
      <c r="I68" s="3"/>
    </row>
    <row r="69" spans="1:9" x14ac:dyDescent="0.55000000000000004">
      <c r="A69" s="42" t="s">
        <v>80</v>
      </c>
      <c r="B69" s="35" t="s">
        <v>81</v>
      </c>
      <c r="C69" s="25">
        <f>SUM(C70:C73)</f>
        <v>0</v>
      </c>
      <c r="D69" s="25">
        <f t="shared" ref="D69:G69" si="31">SUM(D70:D73)</f>
        <v>0</v>
      </c>
      <c r="E69" s="25">
        <f t="shared" si="31"/>
        <v>0</v>
      </c>
      <c r="F69" s="25">
        <f t="shared" si="31"/>
        <v>0</v>
      </c>
      <c r="G69" s="25">
        <f t="shared" si="31"/>
        <v>0</v>
      </c>
      <c r="I69" s="3"/>
    </row>
    <row r="70" spans="1:9" x14ac:dyDescent="0.55000000000000004">
      <c r="A70" s="43" t="s">
        <v>82</v>
      </c>
      <c r="B70" s="32" t="s">
        <v>83</v>
      </c>
      <c r="D70" s="20">
        <f>+Agosto!F70</f>
        <v>0</v>
      </c>
      <c r="F70" s="20">
        <f t="shared" ref="F70:F71" si="32">+E70+D70</f>
        <v>0</v>
      </c>
      <c r="G70" s="36">
        <f t="shared" ref="G70:G71" si="33">+C70-F70</f>
        <v>0</v>
      </c>
      <c r="I70" s="3"/>
    </row>
    <row r="71" spans="1:9" x14ac:dyDescent="0.55000000000000004">
      <c r="A71" s="43" t="s">
        <v>84</v>
      </c>
      <c r="B71" s="32" t="s">
        <v>85</v>
      </c>
      <c r="D71" s="20">
        <f>+Agosto!F71</f>
        <v>0</v>
      </c>
      <c r="F71" s="20">
        <f t="shared" si="32"/>
        <v>0</v>
      </c>
      <c r="G71" s="36">
        <f t="shared" si="33"/>
        <v>0</v>
      </c>
      <c r="I71" s="3"/>
    </row>
    <row r="72" spans="1:9" x14ac:dyDescent="0.55000000000000004">
      <c r="A72" s="43"/>
      <c r="B72" s="48"/>
      <c r="I72" s="3"/>
    </row>
    <row r="73" spans="1:9" x14ac:dyDescent="0.55000000000000004">
      <c r="A73" s="43"/>
      <c r="B73" s="48"/>
      <c r="I73" s="3"/>
    </row>
    <row r="74" spans="1:9" x14ac:dyDescent="0.55000000000000004">
      <c r="A74" s="43"/>
      <c r="B74" s="48"/>
      <c r="I74" s="3"/>
    </row>
    <row r="75" spans="1:9" x14ac:dyDescent="0.55000000000000004">
      <c r="A75" s="42" t="s">
        <v>86</v>
      </c>
      <c r="B75" s="35" t="s">
        <v>87</v>
      </c>
      <c r="C75" s="25">
        <f>+C76</f>
        <v>29098608.960000001</v>
      </c>
      <c r="D75" s="25">
        <f t="shared" ref="D75:G75" si="34">+D76</f>
        <v>254862</v>
      </c>
      <c r="E75" s="25">
        <f t="shared" si="34"/>
        <v>0</v>
      </c>
      <c r="F75" s="25">
        <f t="shared" si="34"/>
        <v>254862</v>
      </c>
      <c r="G75" s="25">
        <f t="shared" si="34"/>
        <v>28843746.960000001</v>
      </c>
      <c r="I75" s="3"/>
    </row>
    <row r="76" spans="1:9" x14ac:dyDescent="0.55000000000000004">
      <c r="A76" s="42" t="s">
        <v>88</v>
      </c>
      <c r="B76" s="35" t="s">
        <v>87</v>
      </c>
      <c r="C76" s="25">
        <f>SUM(C77:C79)</f>
        <v>29098608.960000001</v>
      </c>
      <c r="D76" s="25">
        <f t="shared" ref="D76:G76" si="35">SUM(D77:D79)</f>
        <v>254862</v>
      </c>
      <c r="E76" s="25">
        <f t="shared" si="35"/>
        <v>0</v>
      </c>
      <c r="F76" s="25">
        <f t="shared" si="35"/>
        <v>254862</v>
      </c>
      <c r="G76" s="25">
        <f t="shared" si="35"/>
        <v>28843746.960000001</v>
      </c>
      <c r="I76" s="3"/>
    </row>
    <row r="77" spans="1:9" x14ac:dyDescent="0.55000000000000004">
      <c r="A77" s="43" t="s">
        <v>89</v>
      </c>
      <c r="B77" s="32" t="s">
        <v>235</v>
      </c>
      <c r="C77" s="7">
        <v>2700000</v>
      </c>
      <c r="D77" s="20">
        <f>+Agosto!F77</f>
        <v>0</v>
      </c>
      <c r="F77" s="20">
        <f t="shared" ref="F77:F79" si="36">+E77+D77</f>
        <v>0</v>
      </c>
      <c r="G77" s="36">
        <f t="shared" ref="G77:G79" si="37">+C77-F77</f>
        <v>2700000</v>
      </c>
      <c r="I77" s="3"/>
    </row>
    <row r="78" spans="1:9" x14ac:dyDescent="0.55000000000000004">
      <c r="A78" s="43" t="s">
        <v>90</v>
      </c>
      <c r="B78" s="49" t="s">
        <v>237</v>
      </c>
      <c r="C78" s="20">
        <v>17800000</v>
      </c>
      <c r="D78" s="20">
        <f>+Agosto!F78</f>
        <v>254862</v>
      </c>
      <c r="F78" s="20">
        <f t="shared" si="36"/>
        <v>254862</v>
      </c>
      <c r="G78" s="36">
        <f t="shared" si="37"/>
        <v>17545138</v>
      </c>
      <c r="I78" s="3"/>
    </row>
    <row r="79" spans="1:9" x14ac:dyDescent="0.55000000000000004">
      <c r="A79" s="43" t="s">
        <v>91</v>
      </c>
      <c r="B79" s="38" t="s">
        <v>236</v>
      </c>
      <c r="C79" s="20">
        <v>8598608.9600000009</v>
      </c>
      <c r="D79" s="20">
        <f>+Agosto!F79</f>
        <v>0</v>
      </c>
      <c r="F79" s="20">
        <f t="shared" si="36"/>
        <v>0</v>
      </c>
      <c r="G79" s="36">
        <f t="shared" si="37"/>
        <v>8598608.9600000009</v>
      </c>
      <c r="I79" s="3"/>
    </row>
    <row r="80" spans="1:9" x14ac:dyDescent="0.55000000000000004">
      <c r="A80" s="43"/>
      <c r="B80" s="48"/>
      <c r="I80" s="3"/>
    </row>
    <row r="81" spans="1:9" x14ac:dyDescent="0.55000000000000004">
      <c r="A81" s="43"/>
      <c r="B81" s="48"/>
      <c r="I81" s="3"/>
    </row>
    <row r="82" spans="1:9" x14ac:dyDescent="0.55000000000000004">
      <c r="A82" s="43"/>
      <c r="B82" s="48"/>
      <c r="I82" s="3"/>
    </row>
    <row r="83" spans="1:9" x14ac:dyDescent="0.55000000000000004">
      <c r="A83" s="43"/>
      <c r="B83" s="48"/>
      <c r="I83" s="3"/>
    </row>
    <row r="84" spans="1:9" x14ac:dyDescent="0.55000000000000004">
      <c r="A84" s="43"/>
      <c r="B84" s="48"/>
      <c r="I84" s="3"/>
    </row>
    <row r="85" spans="1:9" x14ac:dyDescent="0.55000000000000004">
      <c r="A85" s="43"/>
      <c r="B85" s="48"/>
      <c r="I85" s="3"/>
    </row>
    <row r="86" spans="1:9" x14ac:dyDescent="0.55000000000000004">
      <c r="A86" s="43"/>
      <c r="B86" s="48"/>
      <c r="I86" s="3"/>
    </row>
    <row r="87" spans="1:9" x14ac:dyDescent="0.55000000000000004">
      <c r="A87" s="43"/>
      <c r="B87" s="38"/>
      <c r="I87" s="3"/>
    </row>
    <row r="88" spans="1:9" x14ac:dyDescent="0.55000000000000004">
      <c r="A88" s="43"/>
      <c r="B88" s="38"/>
      <c r="I88" s="3"/>
    </row>
    <row r="89" spans="1:9" x14ac:dyDescent="0.55000000000000004">
      <c r="A89" s="43"/>
      <c r="B89" s="38"/>
      <c r="I89" s="3"/>
    </row>
    <row r="90" spans="1:9" x14ac:dyDescent="0.55000000000000004">
      <c r="A90" s="43"/>
      <c r="B90" s="38"/>
      <c r="I90" s="3"/>
    </row>
    <row r="91" spans="1:9" x14ac:dyDescent="0.55000000000000004">
      <c r="A91" s="43"/>
      <c r="B91" s="38"/>
      <c r="I91" s="3"/>
    </row>
    <row r="92" spans="1:9" x14ac:dyDescent="0.55000000000000004">
      <c r="A92" s="43"/>
      <c r="B92" s="65" t="str">
        <f>+B2</f>
        <v>MUNICIPALIDAD DE LAS COLORADAS</v>
      </c>
      <c r="C92" s="65"/>
      <c r="I92" s="3"/>
    </row>
    <row r="93" spans="1:9" x14ac:dyDescent="0.55000000000000004">
      <c r="A93" s="43"/>
      <c r="B93" s="65" t="s">
        <v>92</v>
      </c>
      <c r="C93" s="65"/>
      <c r="I93" s="3"/>
    </row>
    <row r="94" spans="1:9" x14ac:dyDescent="0.55000000000000004">
      <c r="A94" s="43"/>
      <c r="B94" s="6"/>
      <c r="I94" s="3"/>
    </row>
    <row r="95" spans="1:9" x14ac:dyDescent="0.55000000000000004">
      <c r="A95" s="43"/>
      <c r="B95" s="6" t="s">
        <v>252</v>
      </c>
      <c r="F95" s="34" t="str">
        <f>+F5</f>
        <v>SEPTIEMBRE DE 2021</v>
      </c>
      <c r="I95" s="3"/>
    </row>
    <row r="96" spans="1:9" x14ac:dyDescent="0.55000000000000004">
      <c r="A96" s="43"/>
      <c r="B96" s="6"/>
      <c r="C96" s="29"/>
      <c r="D96" s="29"/>
      <c r="E96" s="29"/>
      <c r="F96" s="29"/>
      <c r="G96" s="38"/>
      <c r="I96" s="3"/>
    </row>
    <row r="97" spans="1:9" x14ac:dyDescent="0.55000000000000004">
      <c r="A97" s="43"/>
      <c r="B97" s="6"/>
      <c r="C97" s="30"/>
      <c r="D97" s="30"/>
      <c r="E97" s="30"/>
      <c r="F97" s="30"/>
      <c r="G97" s="39"/>
      <c r="I97" s="3"/>
    </row>
    <row r="98" spans="1:9" x14ac:dyDescent="0.55000000000000004">
      <c r="A98" s="40" t="s">
        <v>258</v>
      </c>
      <c r="B98" s="41" t="s">
        <v>253</v>
      </c>
      <c r="C98" s="27">
        <f>+C99+C165+C191+C197</f>
        <v>196879494.90000004</v>
      </c>
      <c r="D98" s="24">
        <f>+D99+D165+D191+D197</f>
        <v>194197878.76518297</v>
      </c>
      <c r="E98" s="24">
        <f>+E99+E165+E191+E197</f>
        <v>14961254.670000002</v>
      </c>
      <c r="F98" s="24">
        <f>+F99+F165+F191+F197</f>
        <v>167253199.93518299</v>
      </c>
      <c r="G98" s="24">
        <f>+G99+G165+G191+G197</f>
        <v>-34326694.335182995</v>
      </c>
      <c r="I98" s="3"/>
    </row>
    <row r="99" spans="1:9" x14ac:dyDescent="0.55000000000000004">
      <c r="A99" s="40" t="s">
        <v>93</v>
      </c>
      <c r="B99" s="41" t="s">
        <v>94</v>
      </c>
      <c r="C99" s="24">
        <f>+C100+C143</f>
        <v>152547123.26000002</v>
      </c>
      <c r="D99" s="24">
        <f>+D100+D143</f>
        <v>138028502.20518297</v>
      </c>
      <c r="E99" s="24">
        <f>+E100+E143</f>
        <v>14227382.800000001</v>
      </c>
      <c r="F99" s="24">
        <f>+F100+F143</f>
        <v>110226504.925183</v>
      </c>
      <c r="G99" s="24">
        <f>+G100+G143</f>
        <v>1616391.7148170061</v>
      </c>
      <c r="I99" s="3"/>
    </row>
    <row r="100" spans="1:9" x14ac:dyDescent="0.55000000000000004">
      <c r="A100" s="40" t="s">
        <v>95</v>
      </c>
      <c r="B100" s="41" t="s">
        <v>96</v>
      </c>
      <c r="C100" s="24">
        <f>+C101+C111</f>
        <v>134236828.48000002</v>
      </c>
      <c r="D100" s="24">
        <f t="shared" ref="D100:G100" si="38">+D101+D111</f>
        <v>91451927.805182979</v>
      </c>
      <c r="E100" s="24">
        <f t="shared" si="38"/>
        <v>13206156.130000001</v>
      </c>
      <c r="F100" s="24">
        <f t="shared" si="38"/>
        <v>104658083.935183</v>
      </c>
      <c r="G100" s="24">
        <f t="shared" si="38"/>
        <v>-10759482.075182995</v>
      </c>
      <c r="I100" s="3"/>
    </row>
    <row r="101" spans="1:9" x14ac:dyDescent="0.55000000000000004">
      <c r="A101" s="40" t="s">
        <v>97</v>
      </c>
      <c r="B101" s="41" t="s">
        <v>98</v>
      </c>
      <c r="C101" s="24">
        <f>SUM(C102:C109)</f>
        <v>119956928.51000001</v>
      </c>
      <c r="D101" s="24">
        <f t="shared" ref="D101:G101" si="39">SUM(D102:D109)</f>
        <v>80565251.419999987</v>
      </c>
      <c r="E101" s="24">
        <f t="shared" si="39"/>
        <v>10391933.07</v>
      </c>
      <c r="F101" s="24">
        <f t="shared" si="39"/>
        <v>90957184.49000001</v>
      </c>
      <c r="G101" s="24">
        <f t="shared" si="39"/>
        <v>-11338482.599999996</v>
      </c>
      <c r="I101" s="3"/>
    </row>
    <row r="102" spans="1:9" x14ac:dyDescent="0.55000000000000004">
      <c r="A102" s="43" t="s">
        <v>99</v>
      </c>
      <c r="B102" s="38" t="s">
        <v>263</v>
      </c>
      <c r="C102" s="20">
        <f>3603976.97+27987951.58+6312942.23+2433355.84</f>
        <v>40338226.620000005</v>
      </c>
      <c r="D102" s="20">
        <f>+Agosto!F102</f>
        <v>22076073.759999998</v>
      </c>
      <c r="E102" s="20">
        <v>3225268.37</v>
      </c>
      <c r="F102" s="20">
        <f t="shared" ref="F102:F106" si="40">+E102+D102</f>
        <v>25301342.129999999</v>
      </c>
      <c r="G102" s="36">
        <f t="shared" ref="G102:G107" si="41">+C103-F102</f>
        <v>31115178.250000004</v>
      </c>
      <c r="I102" s="3"/>
    </row>
    <row r="103" spans="1:9" x14ac:dyDescent="0.55000000000000004">
      <c r="A103" s="43" t="s">
        <v>100</v>
      </c>
      <c r="B103" s="38" t="s">
        <v>229</v>
      </c>
      <c r="C103" s="20">
        <v>56416520.380000003</v>
      </c>
      <c r="D103" s="20">
        <f>+Agosto!F103</f>
        <v>39983166.259999998</v>
      </c>
      <c r="E103" s="20">
        <v>5115195</v>
      </c>
      <c r="F103" s="20">
        <f t="shared" si="40"/>
        <v>45098361.259999998</v>
      </c>
      <c r="G103" s="36">
        <f t="shared" si="41"/>
        <v>-45098361.259999998</v>
      </c>
      <c r="I103" s="3"/>
    </row>
    <row r="104" spans="1:9" x14ac:dyDescent="0.55000000000000004">
      <c r="A104" s="43" t="s">
        <v>101</v>
      </c>
      <c r="B104" s="38" t="s">
        <v>264</v>
      </c>
      <c r="D104" s="20">
        <f>+Agosto!F104</f>
        <v>0</v>
      </c>
      <c r="F104" s="20">
        <f t="shared" si="40"/>
        <v>0</v>
      </c>
      <c r="G104" s="36">
        <f t="shared" si="41"/>
        <v>21941843.969999999</v>
      </c>
      <c r="I104" s="3"/>
    </row>
    <row r="105" spans="1:9" x14ac:dyDescent="0.55000000000000004">
      <c r="A105" s="43" t="s">
        <v>102</v>
      </c>
      <c r="B105" s="38" t="s">
        <v>284</v>
      </c>
      <c r="C105" s="20">
        <v>21941843.969999999</v>
      </c>
      <c r="D105" s="20">
        <f>+Agosto!F105</f>
        <v>13910157.959999999</v>
      </c>
      <c r="E105" s="20">
        <v>1941170.74</v>
      </c>
      <c r="F105" s="20">
        <f t="shared" si="40"/>
        <v>15851328.699999999</v>
      </c>
      <c r="G105" s="36">
        <f t="shared" si="41"/>
        <v>-14590991.16</v>
      </c>
      <c r="I105" s="3"/>
    </row>
    <row r="106" spans="1:9" x14ac:dyDescent="0.55000000000000004">
      <c r="A106" s="43" t="s">
        <v>103</v>
      </c>
      <c r="B106" s="38" t="s">
        <v>265</v>
      </c>
      <c r="C106" s="20">
        <v>1260337.54</v>
      </c>
      <c r="D106" s="20">
        <f>+Agosto!F106</f>
        <v>790884.49</v>
      </c>
      <c r="E106" s="20">
        <v>110298.96</v>
      </c>
      <c r="F106" s="20">
        <f t="shared" si="40"/>
        <v>901183.45</v>
      </c>
      <c r="G106" s="36">
        <f t="shared" si="41"/>
        <v>-901183.45</v>
      </c>
      <c r="I106" s="3"/>
    </row>
    <row r="107" spans="1:9" x14ac:dyDescent="0.55000000000000004">
      <c r="A107" s="43" t="s">
        <v>288</v>
      </c>
      <c r="B107" s="32" t="s">
        <v>289</v>
      </c>
      <c r="D107" s="20">
        <f>+Agosto!F107</f>
        <v>3804968.95</v>
      </c>
      <c r="F107" s="20">
        <f t="shared" ref="F107" si="42">+E107+D107</f>
        <v>3804968.95</v>
      </c>
      <c r="G107" s="36">
        <f t="shared" si="41"/>
        <v>-3804968.95</v>
      </c>
      <c r="I107" s="3"/>
    </row>
    <row r="108" spans="1:9" x14ac:dyDescent="0.55000000000000004">
      <c r="A108" s="43"/>
      <c r="B108" s="38"/>
      <c r="G108" s="36"/>
      <c r="I108" s="3"/>
    </row>
    <row r="109" spans="1:9" x14ac:dyDescent="0.55000000000000004">
      <c r="A109" s="43"/>
      <c r="I109" s="3"/>
    </row>
    <row r="110" spans="1:9" x14ac:dyDescent="0.55000000000000004">
      <c r="A110" s="38"/>
      <c r="B110" s="38"/>
      <c r="I110" s="3"/>
    </row>
    <row r="111" spans="1:9" x14ac:dyDescent="0.55000000000000004">
      <c r="A111" s="40" t="s">
        <v>104</v>
      </c>
      <c r="B111" s="41" t="s">
        <v>105</v>
      </c>
      <c r="C111" s="24">
        <f>SUM(C112:C137)</f>
        <v>14279899.969999999</v>
      </c>
      <c r="D111" s="24">
        <f>SUM(D112:D141)</f>
        <v>10886676.385182993</v>
      </c>
      <c r="E111" s="24">
        <f>SUM(E112:E141)</f>
        <v>2814223.0600000005</v>
      </c>
      <c r="F111" s="24">
        <f>SUM(F112:F141)</f>
        <v>13700899.445182996</v>
      </c>
      <c r="G111" s="24">
        <f>SUM(G112:G141)</f>
        <v>579000.52481700154</v>
      </c>
      <c r="I111" s="3"/>
    </row>
    <row r="112" spans="1:9" x14ac:dyDescent="0.55000000000000004">
      <c r="A112" s="43" t="s">
        <v>106</v>
      </c>
      <c r="B112" s="38" t="s">
        <v>39</v>
      </c>
      <c r="C112" s="7"/>
      <c r="D112" s="20">
        <f>+Agosto!F112</f>
        <v>0</v>
      </c>
      <c r="E112" s="20">
        <v>6000</v>
      </c>
      <c r="F112" s="20">
        <f t="shared" ref="F112:F136" si="43">+E112+D112</f>
        <v>6000</v>
      </c>
      <c r="G112" s="36">
        <f t="shared" ref="G112:G137" si="44">+C113-F112</f>
        <v>52050</v>
      </c>
      <c r="I112" s="3"/>
    </row>
    <row r="113" spans="1:9" x14ac:dyDescent="0.55000000000000004">
      <c r="A113" s="43" t="s">
        <v>107</v>
      </c>
      <c r="B113" s="38" t="s">
        <v>108</v>
      </c>
      <c r="C113" s="20">
        <v>58050</v>
      </c>
      <c r="D113" s="20">
        <f>+Agosto!F113</f>
        <v>2828.77</v>
      </c>
      <c r="F113" s="20">
        <f t="shared" si="43"/>
        <v>2828.77</v>
      </c>
      <c r="G113" s="36">
        <f t="shared" si="44"/>
        <v>2951117.81</v>
      </c>
      <c r="I113" s="3"/>
    </row>
    <row r="114" spans="1:9" x14ac:dyDescent="0.55000000000000004">
      <c r="A114" s="43" t="s">
        <v>109</v>
      </c>
      <c r="B114" s="38" t="s">
        <v>110</v>
      </c>
      <c r="C114" s="20">
        <v>2953946.58</v>
      </c>
      <c r="D114" s="20">
        <f>+Agosto!F114</f>
        <v>1486166.02</v>
      </c>
      <c r="E114" s="20">
        <v>358460.05</v>
      </c>
      <c r="F114" s="20">
        <f t="shared" si="43"/>
        <v>1844626.07</v>
      </c>
      <c r="G114" s="36">
        <f t="shared" si="44"/>
        <v>-1712455.9100000001</v>
      </c>
      <c r="I114" s="3"/>
    </row>
    <row r="115" spans="1:9" x14ac:dyDescent="0.55000000000000004">
      <c r="A115" s="43" t="s">
        <v>111</v>
      </c>
      <c r="B115" s="38" t="s">
        <v>112</v>
      </c>
      <c r="C115" s="20">
        <v>132170.16</v>
      </c>
      <c r="D115" s="20">
        <f>+Agosto!F115</f>
        <v>288020</v>
      </c>
      <c r="E115" s="20">
        <v>47000.2</v>
      </c>
      <c r="F115" s="20">
        <f t="shared" si="43"/>
        <v>335020.2</v>
      </c>
      <c r="G115" s="36">
        <f t="shared" si="44"/>
        <v>-255020.2</v>
      </c>
      <c r="I115" s="3"/>
    </row>
    <row r="116" spans="1:9" x14ac:dyDescent="0.55000000000000004">
      <c r="A116" s="43" t="s">
        <v>113</v>
      </c>
      <c r="B116" s="38" t="s">
        <v>114</v>
      </c>
      <c r="C116" s="20">
        <v>80000</v>
      </c>
      <c r="D116" s="20">
        <f>+Agosto!F116</f>
        <v>39560.01</v>
      </c>
      <c r="E116" s="20">
        <v>33500</v>
      </c>
      <c r="F116" s="20">
        <f t="shared" si="43"/>
        <v>73060.010000000009</v>
      </c>
      <c r="G116" s="36">
        <f t="shared" si="44"/>
        <v>614837.62</v>
      </c>
      <c r="H116" s="5"/>
      <c r="I116" s="3"/>
    </row>
    <row r="117" spans="1:9" x14ac:dyDescent="0.55000000000000004">
      <c r="A117" s="43" t="s">
        <v>115</v>
      </c>
      <c r="B117" s="38" t="s">
        <v>116</v>
      </c>
      <c r="C117" s="20">
        <v>687897.63</v>
      </c>
      <c r="D117" s="20">
        <f>+Agosto!F117</f>
        <v>1279584.21</v>
      </c>
      <c r="E117" s="20">
        <v>8408.67</v>
      </c>
      <c r="F117" s="20">
        <f t="shared" si="43"/>
        <v>1287992.8799999999</v>
      </c>
      <c r="G117" s="36">
        <f t="shared" si="44"/>
        <v>-186980.40999999992</v>
      </c>
      <c r="I117" s="3"/>
    </row>
    <row r="118" spans="1:9" x14ac:dyDescent="0.55000000000000004">
      <c r="A118" s="43" t="s">
        <v>117</v>
      </c>
      <c r="B118" s="38" t="s">
        <v>118</v>
      </c>
      <c r="C118" s="20">
        <v>1101012.47</v>
      </c>
      <c r="D118" s="20">
        <f>+Agosto!F118</f>
        <v>2492990.44</v>
      </c>
      <c r="E118" s="20">
        <v>630926.86</v>
      </c>
      <c r="F118" s="20">
        <f t="shared" si="43"/>
        <v>3123917.3</v>
      </c>
      <c r="G118" s="36">
        <f t="shared" si="44"/>
        <v>-2691190.9299999997</v>
      </c>
      <c r="I118" s="3"/>
    </row>
    <row r="119" spans="1:9" x14ac:dyDescent="0.55000000000000004">
      <c r="A119" s="43" t="s">
        <v>119</v>
      </c>
      <c r="B119" s="38" t="s">
        <v>228</v>
      </c>
      <c r="C119" s="20">
        <v>432726.37</v>
      </c>
      <c r="D119" s="20">
        <f>+Agosto!F119</f>
        <v>297078.75</v>
      </c>
      <c r="E119" s="20">
        <v>663128.4</v>
      </c>
      <c r="F119" s="20">
        <f t="shared" si="43"/>
        <v>960207.15</v>
      </c>
      <c r="G119" s="36">
        <f t="shared" si="44"/>
        <v>-810207.15</v>
      </c>
      <c r="I119" s="3"/>
    </row>
    <row r="120" spans="1:9" x14ac:dyDescent="0.55000000000000004">
      <c r="A120" s="43" t="s">
        <v>120</v>
      </c>
      <c r="B120" s="38" t="s">
        <v>121</v>
      </c>
      <c r="C120" s="20">
        <v>150000</v>
      </c>
      <c r="D120" s="20">
        <f>+Agosto!F120</f>
        <v>50221.25</v>
      </c>
      <c r="F120" s="20">
        <f t="shared" si="43"/>
        <v>50221.25</v>
      </c>
      <c r="G120" s="36">
        <f t="shared" si="44"/>
        <v>1521091.36</v>
      </c>
      <c r="I120" s="3"/>
    </row>
    <row r="121" spans="1:9" x14ac:dyDescent="0.55000000000000004">
      <c r="A121" s="43" t="s">
        <v>122</v>
      </c>
      <c r="B121" s="38" t="s">
        <v>123</v>
      </c>
      <c r="C121" s="20">
        <v>1571312.61</v>
      </c>
      <c r="D121" s="20">
        <f>+Agosto!F121</f>
        <v>734075.84000000008</v>
      </c>
      <c r="E121" s="20">
        <v>220186.94</v>
      </c>
      <c r="F121" s="20">
        <f t="shared" si="43"/>
        <v>954262.78</v>
      </c>
      <c r="G121" s="36">
        <f t="shared" si="44"/>
        <v>-804262.78</v>
      </c>
      <c r="I121" s="3"/>
    </row>
    <row r="122" spans="1:9" x14ac:dyDescent="0.55000000000000004">
      <c r="A122" s="43" t="s">
        <v>124</v>
      </c>
      <c r="B122" s="44" t="s">
        <v>125</v>
      </c>
      <c r="C122" s="7">
        <v>150000</v>
      </c>
      <c r="D122" s="20">
        <f>+Agosto!F122</f>
        <v>86100</v>
      </c>
      <c r="E122" s="20">
        <v>12800</v>
      </c>
      <c r="F122" s="20">
        <f t="shared" si="43"/>
        <v>98900</v>
      </c>
      <c r="G122" s="36">
        <f t="shared" si="44"/>
        <v>448556.54000000004</v>
      </c>
      <c r="I122" s="3"/>
    </row>
    <row r="123" spans="1:9" x14ac:dyDescent="0.55000000000000004">
      <c r="A123" s="43" t="s">
        <v>126</v>
      </c>
      <c r="B123" s="38" t="s">
        <v>127</v>
      </c>
      <c r="C123" s="20">
        <v>547456.54</v>
      </c>
      <c r="D123" s="20">
        <f>+Agosto!F123</f>
        <v>251523.49</v>
      </c>
      <c r="E123" s="20">
        <v>81191.399999999994</v>
      </c>
      <c r="F123" s="20">
        <f t="shared" si="43"/>
        <v>332714.89</v>
      </c>
      <c r="G123" s="36">
        <f t="shared" si="44"/>
        <v>54285.109999999986</v>
      </c>
      <c r="I123" s="3"/>
    </row>
    <row r="124" spans="1:9" x14ac:dyDescent="0.55000000000000004">
      <c r="A124" s="43" t="s">
        <v>128</v>
      </c>
      <c r="B124" s="38" t="s">
        <v>129</v>
      </c>
      <c r="C124" s="20">
        <v>387000</v>
      </c>
      <c r="D124" s="20">
        <f>+Agosto!F124</f>
        <v>156353.63518299881</v>
      </c>
      <c r="E124" s="20">
        <f>3700.83/0.21</f>
        <v>17623</v>
      </c>
      <c r="F124" s="20">
        <f t="shared" si="43"/>
        <v>173976.63518299881</v>
      </c>
      <c r="G124" s="36">
        <f t="shared" si="44"/>
        <v>367823.36481700116</v>
      </c>
      <c r="I124" s="3"/>
    </row>
    <row r="125" spans="1:9" x14ac:dyDescent="0.55000000000000004">
      <c r="A125" s="43" t="s">
        <v>130</v>
      </c>
      <c r="B125" s="38" t="s">
        <v>131</v>
      </c>
      <c r="C125" s="20">
        <v>541800</v>
      </c>
      <c r="D125" s="20">
        <f>+Agosto!F125</f>
        <v>586024.01</v>
      </c>
      <c r="E125" s="20">
        <v>49506</v>
      </c>
      <c r="F125" s="20">
        <f t="shared" si="43"/>
        <v>635530.01</v>
      </c>
      <c r="G125" s="36">
        <f t="shared" si="44"/>
        <v>14469.989999999991</v>
      </c>
      <c r="I125" s="3"/>
    </row>
    <row r="126" spans="1:9" x14ac:dyDescent="0.55000000000000004">
      <c r="A126" s="43" t="s">
        <v>132</v>
      </c>
      <c r="B126" s="38" t="s">
        <v>133</v>
      </c>
      <c r="C126" s="20">
        <v>650000</v>
      </c>
      <c r="D126" s="20">
        <f>+Agosto!F126</f>
        <v>0</v>
      </c>
      <c r="F126" s="20">
        <f t="shared" si="43"/>
        <v>0</v>
      </c>
      <c r="G126" s="36">
        <f t="shared" si="44"/>
        <v>50000</v>
      </c>
      <c r="I126" s="3"/>
    </row>
    <row r="127" spans="1:9" x14ac:dyDescent="0.55000000000000004">
      <c r="A127" s="43" t="s">
        <v>134</v>
      </c>
      <c r="B127" s="38" t="s">
        <v>135</v>
      </c>
      <c r="C127" s="20">
        <v>50000</v>
      </c>
      <c r="D127" s="20">
        <f>+Agosto!F127</f>
        <v>49576</v>
      </c>
      <c r="F127" s="20">
        <f t="shared" si="43"/>
        <v>49576</v>
      </c>
      <c r="G127" s="36">
        <f t="shared" si="44"/>
        <v>151664</v>
      </c>
      <c r="I127" s="3"/>
    </row>
    <row r="128" spans="1:9" x14ac:dyDescent="0.55000000000000004">
      <c r="A128" s="43" t="s">
        <v>136</v>
      </c>
      <c r="B128" s="38" t="s">
        <v>137</v>
      </c>
      <c r="C128" s="20">
        <v>201240</v>
      </c>
      <c r="D128" s="20">
        <f>+Agosto!F128</f>
        <v>142304.31</v>
      </c>
      <c r="E128" s="20">
        <v>34528.370000000003</v>
      </c>
      <c r="F128" s="20">
        <f t="shared" si="43"/>
        <v>176832.68</v>
      </c>
      <c r="G128" s="36">
        <f t="shared" si="44"/>
        <v>287567.32</v>
      </c>
      <c r="I128" s="3"/>
    </row>
    <row r="129" spans="1:9" x14ac:dyDescent="0.55000000000000004">
      <c r="A129" s="43" t="s">
        <v>138</v>
      </c>
      <c r="B129" s="38" t="s">
        <v>139</v>
      </c>
      <c r="C129" s="20">
        <v>464400</v>
      </c>
      <c r="D129" s="20">
        <f>+Agosto!F129</f>
        <v>125834.81999999999</v>
      </c>
      <c r="E129" s="20">
        <v>16362.22</v>
      </c>
      <c r="F129" s="20">
        <f t="shared" si="43"/>
        <v>142197.03999999998</v>
      </c>
      <c r="G129" s="36">
        <f t="shared" si="44"/>
        <v>2681402.96</v>
      </c>
      <c r="I129" s="3"/>
    </row>
    <row r="130" spans="1:9" x14ac:dyDescent="0.55000000000000004">
      <c r="A130" s="43" t="s">
        <v>140</v>
      </c>
      <c r="B130" s="38" t="s">
        <v>141</v>
      </c>
      <c r="C130" s="20">
        <v>2823600</v>
      </c>
      <c r="D130" s="20">
        <f>+Agosto!F130</f>
        <v>1641312.5</v>
      </c>
      <c r="E130" s="7">
        <v>203500</v>
      </c>
      <c r="F130" s="20">
        <f t="shared" si="43"/>
        <v>1844812.5</v>
      </c>
      <c r="G130" s="36">
        <f t="shared" si="44"/>
        <v>-1544812.5</v>
      </c>
      <c r="I130" s="3"/>
    </row>
    <row r="131" spans="1:9" x14ac:dyDescent="0.55000000000000004">
      <c r="A131" s="43" t="s">
        <v>142</v>
      </c>
      <c r="B131" s="38" t="s">
        <v>143</v>
      </c>
      <c r="C131" s="20">
        <v>300000</v>
      </c>
      <c r="D131" s="20">
        <f>+Agosto!F131</f>
        <v>545601.87</v>
      </c>
      <c r="E131" s="20">
        <v>46575</v>
      </c>
      <c r="F131" s="20">
        <f t="shared" si="43"/>
        <v>592176.87</v>
      </c>
      <c r="G131" s="36">
        <f t="shared" si="44"/>
        <v>-169689.26</v>
      </c>
      <c r="I131" s="3"/>
    </row>
    <row r="132" spans="1:9" x14ac:dyDescent="0.55000000000000004">
      <c r="A132" s="43" t="s">
        <v>144</v>
      </c>
      <c r="B132" s="38" t="s">
        <v>285</v>
      </c>
      <c r="C132" s="20">
        <f>100000+322487.61</f>
        <v>422487.61</v>
      </c>
      <c r="D132" s="20">
        <f>+Agosto!F132</f>
        <v>287885.27</v>
      </c>
      <c r="E132" s="20">
        <v>12950.37</v>
      </c>
      <c r="F132" s="20">
        <f t="shared" si="43"/>
        <v>300835.64</v>
      </c>
      <c r="G132" s="36">
        <f t="shared" si="44"/>
        <v>-176035.64</v>
      </c>
      <c r="I132" s="3"/>
    </row>
    <row r="133" spans="1:9" x14ac:dyDescent="0.55000000000000004">
      <c r="A133" s="43" t="s">
        <v>145</v>
      </c>
      <c r="B133" s="44" t="s">
        <v>286</v>
      </c>
      <c r="C133" s="20">
        <v>124800</v>
      </c>
      <c r="D133" s="20">
        <f>+Agosto!F133</f>
        <v>126705.37</v>
      </c>
      <c r="E133" s="20">
        <v>50820</v>
      </c>
      <c r="F133" s="20">
        <f t="shared" si="43"/>
        <v>177525.37</v>
      </c>
      <c r="G133" s="36">
        <f t="shared" si="44"/>
        <v>22474.630000000005</v>
      </c>
      <c r="I133" s="3"/>
    </row>
    <row r="134" spans="1:9" x14ac:dyDescent="0.55000000000000004">
      <c r="A134" s="43" t="s">
        <v>146</v>
      </c>
      <c r="B134" s="44" t="s">
        <v>149</v>
      </c>
      <c r="C134" s="20">
        <v>200000</v>
      </c>
      <c r="D134" s="20">
        <f>+Agosto!F134</f>
        <v>135623.62</v>
      </c>
      <c r="E134" s="20">
        <v>3060</v>
      </c>
      <c r="F134" s="20">
        <f t="shared" si="43"/>
        <v>138683.62</v>
      </c>
      <c r="G134" s="36">
        <f t="shared" si="44"/>
        <v>111316.38</v>
      </c>
      <c r="I134" s="3"/>
    </row>
    <row r="135" spans="1:9" x14ac:dyDescent="0.55000000000000004">
      <c r="A135" s="43" t="s">
        <v>147</v>
      </c>
      <c r="B135" s="44" t="s">
        <v>287</v>
      </c>
      <c r="C135" s="20">
        <v>250000</v>
      </c>
      <c r="D135" s="20">
        <f>+Agosto!F135</f>
        <v>31726.2</v>
      </c>
      <c r="F135" s="20">
        <f t="shared" si="43"/>
        <v>31726.2</v>
      </c>
      <c r="G135" s="36">
        <f t="shared" si="44"/>
        <v>-31726.2</v>
      </c>
      <c r="I135" s="3"/>
    </row>
    <row r="136" spans="1:9" x14ac:dyDescent="0.55000000000000004">
      <c r="A136" s="43" t="s">
        <v>148</v>
      </c>
      <c r="B136" s="32" t="s">
        <v>274</v>
      </c>
      <c r="D136" s="20">
        <f>+Agosto!F136</f>
        <v>49580</v>
      </c>
      <c r="E136" s="20">
        <v>311695.58</v>
      </c>
      <c r="F136" s="20">
        <f t="shared" si="43"/>
        <v>361275.58</v>
      </c>
      <c r="G136" s="36">
        <f t="shared" si="44"/>
        <v>-361275.58</v>
      </c>
      <c r="I136" s="3"/>
    </row>
    <row r="137" spans="1:9" x14ac:dyDescent="0.55000000000000004">
      <c r="A137" s="43" t="s">
        <v>278</v>
      </c>
      <c r="B137" s="44" t="s">
        <v>279</v>
      </c>
      <c r="C137" s="5"/>
      <c r="E137" s="20">
        <v>6000</v>
      </c>
      <c r="F137" s="20">
        <f t="shared" ref="F137" si="45">+E137+D137</f>
        <v>6000</v>
      </c>
      <c r="G137" s="36">
        <f t="shared" si="44"/>
        <v>-6000</v>
      </c>
      <c r="I137" s="3"/>
    </row>
    <row r="138" spans="1:9" x14ac:dyDescent="0.55000000000000004">
      <c r="A138" s="50"/>
      <c r="B138" s="51"/>
      <c r="I138" s="3"/>
    </row>
    <row r="139" spans="1:9" x14ac:dyDescent="0.55000000000000004">
      <c r="A139" s="38"/>
      <c r="B139" s="52"/>
      <c r="I139" s="3"/>
    </row>
    <row r="140" spans="1:9" x14ac:dyDescent="0.55000000000000004">
      <c r="A140" s="38"/>
      <c r="B140" s="38"/>
      <c r="I140" s="3"/>
    </row>
    <row r="141" spans="1:9" x14ac:dyDescent="0.55000000000000004">
      <c r="A141" s="38"/>
      <c r="B141" s="38"/>
      <c r="I141" s="3"/>
    </row>
    <row r="142" spans="1:9" x14ac:dyDescent="0.55000000000000004">
      <c r="A142" s="38"/>
      <c r="B142" s="38"/>
      <c r="I142" s="3"/>
    </row>
    <row r="143" spans="1:9" x14ac:dyDescent="0.55000000000000004">
      <c r="A143" s="40" t="s">
        <v>150</v>
      </c>
      <c r="B143" s="41" t="s">
        <v>151</v>
      </c>
      <c r="C143" s="28">
        <f>+C144</f>
        <v>18310294.780000001</v>
      </c>
      <c r="D143" s="28">
        <f>+D144</f>
        <v>46576574.400000006</v>
      </c>
      <c r="E143" s="28">
        <f t="shared" ref="E143:G143" si="46">+E144</f>
        <v>1021226.6699999999</v>
      </c>
      <c r="F143" s="28">
        <f t="shared" si="46"/>
        <v>5568420.9899999993</v>
      </c>
      <c r="G143" s="28">
        <f t="shared" si="46"/>
        <v>12375873.790000001</v>
      </c>
      <c r="I143" s="3"/>
    </row>
    <row r="144" spans="1:9" x14ac:dyDescent="0.55000000000000004">
      <c r="A144" s="40" t="s">
        <v>152</v>
      </c>
      <c r="B144" s="41" t="s">
        <v>153</v>
      </c>
      <c r="C144" s="28">
        <f>SUM(C145:C160)</f>
        <v>18310294.780000001</v>
      </c>
      <c r="D144" s="28">
        <f>SUM(D152:D166)</f>
        <v>46576574.400000006</v>
      </c>
      <c r="E144" s="28">
        <f t="shared" ref="E144:G144" si="47">SUM(E145:E159)</f>
        <v>1021226.6699999999</v>
      </c>
      <c r="F144" s="28">
        <f t="shared" si="47"/>
        <v>5568420.9899999993</v>
      </c>
      <c r="G144" s="28">
        <f t="shared" si="47"/>
        <v>12375873.790000001</v>
      </c>
      <c r="I144" s="3"/>
    </row>
    <row r="145" spans="1:9" x14ac:dyDescent="0.55000000000000004">
      <c r="A145" s="43" t="s">
        <v>154</v>
      </c>
      <c r="B145" s="44" t="s">
        <v>155</v>
      </c>
      <c r="C145" s="20">
        <v>366000</v>
      </c>
      <c r="D145" s="20">
        <f>+Agosto!F145</f>
        <v>425135.85</v>
      </c>
      <c r="E145" s="7">
        <v>113242.32</v>
      </c>
      <c r="F145" s="20">
        <f t="shared" ref="F145:F160" si="48">+E145+D145</f>
        <v>538378.16999999993</v>
      </c>
      <c r="G145" s="36">
        <f t="shared" ref="G145:G160" si="49">+C146-F145</f>
        <v>-157474.3899999999</v>
      </c>
      <c r="I145" s="3"/>
    </row>
    <row r="146" spans="1:9" x14ac:dyDescent="0.55000000000000004">
      <c r="A146" s="43" t="s">
        <v>156</v>
      </c>
      <c r="B146" s="38" t="s">
        <v>157</v>
      </c>
      <c r="C146" s="20">
        <v>380903.78</v>
      </c>
      <c r="D146" s="20">
        <f>+Agosto!F146</f>
        <v>220420.61000000002</v>
      </c>
      <c r="E146" s="7">
        <v>96116</v>
      </c>
      <c r="F146" s="20">
        <f t="shared" si="48"/>
        <v>316536.61</v>
      </c>
      <c r="G146" s="36">
        <f t="shared" si="49"/>
        <v>-65760.609999999986</v>
      </c>
      <c r="I146" s="3"/>
    </row>
    <row r="147" spans="1:9" x14ac:dyDescent="0.55000000000000004">
      <c r="A147" s="43" t="s">
        <v>158</v>
      </c>
      <c r="B147" s="38" t="s">
        <v>159</v>
      </c>
      <c r="C147" s="20">
        <v>250776</v>
      </c>
      <c r="D147" s="20">
        <f>+Agosto!F147</f>
        <v>0</v>
      </c>
      <c r="E147" s="7"/>
      <c r="F147" s="20">
        <f t="shared" si="48"/>
        <v>0</v>
      </c>
      <c r="G147" s="36">
        <f t="shared" si="49"/>
        <v>26000</v>
      </c>
      <c r="H147" s="11"/>
      <c r="I147" s="3"/>
    </row>
    <row r="148" spans="1:9" x14ac:dyDescent="0.55000000000000004">
      <c r="A148" s="43" t="s">
        <v>160</v>
      </c>
      <c r="B148" s="44" t="s">
        <v>161</v>
      </c>
      <c r="C148" s="20">
        <v>26000</v>
      </c>
      <c r="D148" s="20">
        <f>+Agosto!F148</f>
        <v>0</v>
      </c>
      <c r="E148" s="7"/>
      <c r="F148" s="20">
        <f t="shared" si="48"/>
        <v>0</v>
      </c>
      <c r="G148" s="36">
        <f t="shared" si="49"/>
        <v>9840000</v>
      </c>
      <c r="I148" s="3"/>
    </row>
    <row r="149" spans="1:9" x14ac:dyDescent="0.55000000000000004">
      <c r="A149" s="43" t="s">
        <v>0</v>
      </c>
      <c r="B149" s="44" t="s">
        <v>234</v>
      </c>
      <c r="C149" s="20">
        <v>9840000</v>
      </c>
      <c r="D149" s="20">
        <f>+Agosto!F149</f>
        <v>0</v>
      </c>
      <c r="E149" s="7"/>
      <c r="F149" s="20">
        <f t="shared" si="48"/>
        <v>0</v>
      </c>
      <c r="G149" s="36">
        <f t="shared" si="49"/>
        <v>630000</v>
      </c>
      <c r="I149" s="3"/>
    </row>
    <row r="150" spans="1:9" x14ac:dyDescent="0.55000000000000004">
      <c r="A150" s="43" t="s">
        <v>162</v>
      </c>
      <c r="B150" s="44" t="s">
        <v>74</v>
      </c>
      <c r="C150" s="20">
        <v>630000</v>
      </c>
      <c r="D150" s="20">
        <f>+Agosto!F150</f>
        <v>462630.61</v>
      </c>
      <c r="E150" s="7">
        <v>50000</v>
      </c>
      <c r="F150" s="20">
        <f t="shared" si="48"/>
        <v>512630.61</v>
      </c>
      <c r="G150" s="36">
        <f t="shared" si="49"/>
        <v>1647369.3900000001</v>
      </c>
      <c r="I150" s="3"/>
    </row>
    <row r="151" spans="1:9" x14ac:dyDescent="0.55000000000000004">
      <c r="A151" s="43" t="s">
        <v>163</v>
      </c>
      <c r="B151" s="38" t="s">
        <v>164</v>
      </c>
      <c r="C151" s="20">
        <v>2160000</v>
      </c>
      <c r="D151" s="20">
        <f>+Agosto!F151</f>
        <v>1436671.41</v>
      </c>
      <c r="E151" s="7">
        <v>439868.35</v>
      </c>
      <c r="F151" s="20">
        <f t="shared" si="48"/>
        <v>1876539.7599999998</v>
      </c>
      <c r="G151" s="36">
        <f t="shared" si="49"/>
        <v>1374260.2400000002</v>
      </c>
      <c r="I151" s="3"/>
    </row>
    <row r="152" spans="1:9" x14ac:dyDescent="0.55000000000000004">
      <c r="A152" s="43" t="s">
        <v>165</v>
      </c>
      <c r="B152" s="38" t="s">
        <v>166</v>
      </c>
      <c r="C152" s="7">
        <v>3250800</v>
      </c>
      <c r="D152" s="20">
        <f>+Agosto!F152</f>
        <v>1680000</v>
      </c>
      <c r="E152" s="7">
        <v>260000</v>
      </c>
      <c r="F152" s="20">
        <f t="shared" si="48"/>
        <v>1940000</v>
      </c>
      <c r="G152" s="36">
        <f t="shared" si="49"/>
        <v>-1790000</v>
      </c>
      <c r="I152" s="3"/>
    </row>
    <row r="153" spans="1:9" x14ac:dyDescent="0.55000000000000004">
      <c r="A153" s="43" t="s">
        <v>167</v>
      </c>
      <c r="B153" s="38" t="s">
        <v>168</v>
      </c>
      <c r="C153" s="7">
        <v>150000</v>
      </c>
      <c r="D153" s="20">
        <f>+Agosto!F153</f>
        <v>0</v>
      </c>
      <c r="E153" s="7"/>
      <c r="F153" s="20">
        <f t="shared" si="48"/>
        <v>0</v>
      </c>
      <c r="G153" s="36">
        <f t="shared" si="49"/>
        <v>657900</v>
      </c>
      <c r="I153" s="3"/>
    </row>
    <row r="154" spans="1:9" x14ac:dyDescent="0.55000000000000004">
      <c r="A154" s="43" t="s">
        <v>169</v>
      </c>
      <c r="B154" s="44" t="s">
        <v>170</v>
      </c>
      <c r="C154" s="7">
        <v>657900</v>
      </c>
      <c r="D154" s="20">
        <f>+Agosto!F154</f>
        <v>51651.839999999997</v>
      </c>
      <c r="E154" s="7"/>
      <c r="F154" s="20">
        <f t="shared" si="48"/>
        <v>51651.839999999997</v>
      </c>
      <c r="G154" s="36">
        <f t="shared" si="49"/>
        <v>363083.16000000003</v>
      </c>
      <c r="I154" s="3"/>
    </row>
    <row r="155" spans="1:9" x14ac:dyDescent="0.55000000000000004">
      <c r="A155" s="43" t="s">
        <v>1</v>
      </c>
      <c r="B155" s="32" t="s">
        <v>69</v>
      </c>
      <c r="C155" s="7">
        <v>414735</v>
      </c>
      <c r="D155" s="20">
        <f>+Agosto!F155</f>
        <v>0</v>
      </c>
      <c r="E155" s="7"/>
      <c r="F155" s="20">
        <f t="shared" si="48"/>
        <v>0</v>
      </c>
      <c r="G155" s="36">
        <f t="shared" si="49"/>
        <v>121260</v>
      </c>
      <c r="I155" s="3"/>
    </row>
    <row r="156" spans="1:9" x14ac:dyDescent="0.55000000000000004">
      <c r="A156" s="43" t="s">
        <v>171</v>
      </c>
      <c r="B156" s="44" t="s">
        <v>266</v>
      </c>
      <c r="C156" s="7">
        <v>121260</v>
      </c>
      <c r="D156" s="20">
        <f>+Agosto!F156</f>
        <v>93000</v>
      </c>
      <c r="E156" s="7">
        <v>47000</v>
      </c>
      <c r="F156" s="20">
        <f t="shared" si="48"/>
        <v>140000</v>
      </c>
      <c r="G156" s="36">
        <f t="shared" si="49"/>
        <v>-78080</v>
      </c>
      <c r="I156" s="3"/>
    </row>
    <row r="157" spans="1:9" x14ac:dyDescent="0.55000000000000004">
      <c r="A157" s="43" t="s">
        <v>172</v>
      </c>
      <c r="B157" s="38" t="s">
        <v>174</v>
      </c>
      <c r="C157" s="7">
        <v>61920</v>
      </c>
      <c r="D157" s="20">
        <f>+Agosto!F157</f>
        <v>20000</v>
      </c>
      <c r="E157" s="7"/>
      <c r="F157" s="20">
        <f t="shared" si="48"/>
        <v>20000</v>
      </c>
      <c r="G157" s="36">
        <f t="shared" si="49"/>
        <v>-20000</v>
      </c>
      <c r="I157" s="3"/>
    </row>
    <row r="158" spans="1:9" x14ac:dyDescent="0.55000000000000004">
      <c r="A158" s="43" t="s">
        <v>173</v>
      </c>
      <c r="B158" s="38" t="s">
        <v>175</v>
      </c>
      <c r="C158" s="7"/>
      <c r="D158" s="20">
        <f>+Agosto!F158</f>
        <v>54161</v>
      </c>
      <c r="E158" s="7"/>
      <c r="F158" s="20">
        <f t="shared" si="48"/>
        <v>54161</v>
      </c>
      <c r="G158" s="36">
        <f t="shared" si="49"/>
        <v>-54161</v>
      </c>
      <c r="I158" s="3"/>
    </row>
    <row r="159" spans="1:9" x14ac:dyDescent="0.55000000000000004">
      <c r="A159" s="43" t="s">
        <v>257</v>
      </c>
      <c r="B159" s="7" t="s">
        <v>256</v>
      </c>
      <c r="C159" s="7"/>
      <c r="D159" s="20">
        <f>+Agosto!F159</f>
        <v>103523</v>
      </c>
      <c r="E159" s="7">
        <v>15000</v>
      </c>
      <c r="F159" s="20">
        <f t="shared" si="48"/>
        <v>118523</v>
      </c>
      <c r="G159" s="36">
        <f t="shared" si="49"/>
        <v>-118523</v>
      </c>
      <c r="I159" s="3"/>
    </row>
    <row r="160" spans="1:9" x14ac:dyDescent="0.55000000000000004">
      <c r="A160" s="43"/>
      <c r="B160" s="7"/>
      <c r="C160" s="7"/>
      <c r="D160" s="20">
        <f>+Agosto!F160</f>
        <v>0</v>
      </c>
      <c r="E160" s="7"/>
      <c r="F160" s="20">
        <f t="shared" si="48"/>
        <v>0</v>
      </c>
      <c r="G160" s="36">
        <f t="shared" si="49"/>
        <v>0</v>
      </c>
      <c r="I160" s="3"/>
    </row>
    <row r="161" spans="1:9" x14ac:dyDescent="0.55000000000000004">
      <c r="A161" s="43"/>
      <c r="B161" s="38"/>
      <c r="I161" s="3"/>
    </row>
    <row r="162" spans="1:9" x14ac:dyDescent="0.55000000000000004">
      <c r="A162" s="43"/>
      <c r="B162" s="38"/>
      <c r="I162" s="3"/>
    </row>
    <row r="163" spans="1:9" x14ac:dyDescent="0.55000000000000004">
      <c r="A163" s="43"/>
      <c r="B163" s="38"/>
      <c r="C163" s="29"/>
      <c r="I163" s="3"/>
    </row>
    <row r="164" spans="1:9" x14ac:dyDescent="0.55000000000000004">
      <c r="A164" s="43"/>
      <c r="B164" s="38"/>
      <c r="C164" s="30"/>
      <c r="I164" s="3"/>
    </row>
    <row r="165" spans="1:9" x14ac:dyDescent="0.55000000000000004">
      <c r="A165" s="40" t="s">
        <v>176</v>
      </c>
      <c r="B165" s="41" t="s">
        <v>177</v>
      </c>
      <c r="C165" s="28">
        <f>+C166+C178</f>
        <v>29283608.960000001</v>
      </c>
      <c r="D165" s="28">
        <f t="shared" ref="D165:G165" si="50">+D166+D178</f>
        <v>44574238.560000002</v>
      </c>
      <c r="E165" s="28">
        <f t="shared" si="50"/>
        <v>733871.87000000011</v>
      </c>
      <c r="F165" s="28">
        <f t="shared" si="50"/>
        <v>45431557.009999998</v>
      </c>
      <c r="G165" s="28">
        <f t="shared" si="50"/>
        <v>-24347948.049999997</v>
      </c>
      <c r="I165" s="3"/>
    </row>
    <row r="166" spans="1:9" x14ac:dyDescent="0.55000000000000004">
      <c r="A166" s="40" t="s">
        <v>178</v>
      </c>
      <c r="B166" s="41" t="s">
        <v>179</v>
      </c>
      <c r="C166" s="30">
        <f>SUM(C167:C175)</f>
        <v>2885000</v>
      </c>
      <c r="D166" s="30"/>
      <c r="E166" s="28">
        <f>SUM(E167:E168)</f>
        <v>0</v>
      </c>
      <c r="F166" s="28">
        <f t="shared" ref="F166:G166" si="51">SUM(F167:F176)</f>
        <v>123446.58</v>
      </c>
      <c r="G166" s="28">
        <f t="shared" si="51"/>
        <v>61553.42</v>
      </c>
      <c r="I166" s="3"/>
    </row>
    <row r="167" spans="1:9" x14ac:dyDescent="0.55000000000000004">
      <c r="A167" s="43" t="s">
        <v>180</v>
      </c>
      <c r="B167" s="38" t="s">
        <v>181</v>
      </c>
      <c r="C167" s="7"/>
      <c r="D167" s="20">
        <f>+Agosto!F167</f>
        <v>0</v>
      </c>
      <c r="F167" s="20">
        <f t="shared" ref="F167:F175" si="52">+E167+D167</f>
        <v>0</v>
      </c>
      <c r="G167" s="36">
        <f t="shared" ref="G167:G175" si="53">+C169-F167</f>
        <v>0</v>
      </c>
      <c r="I167" s="3"/>
    </row>
    <row r="168" spans="1:9" x14ac:dyDescent="0.55000000000000004">
      <c r="A168" s="43" t="s">
        <v>182</v>
      </c>
      <c r="B168" s="44" t="s">
        <v>183</v>
      </c>
      <c r="C168" s="7">
        <v>2700000</v>
      </c>
      <c r="D168" s="20">
        <f>+Agosto!F168</f>
        <v>0</v>
      </c>
      <c r="F168" s="20">
        <f t="shared" si="52"/>
        <v>0</v>
      </c>
      <c r="G168" s="36">
        <f t="shared" si="53"/>
        <v>135000</v>
      </c>
      <c r="I168" s="3"/>
    </row>
    <row r="169" spans="1:9" x14ac:dyDescent="0.55000000000000004">
      <c r="A169" s="43" t="s">
        <v>184</v>
      </c>
      <c r="B169" s="44" t="s">
        <v>185</v>
      </c>
      <c r="C169" s="7"/>
      <c r="D169" s="20">
        <f>+Agosto!F169</f>
        <v>0</v>
      </c>
      <c r="F169" s="20">
        <f t="shared" si="52"/>
        <v>0</v>
      </c>
      <c r="G169" s="36">
        <f t="shared" si="53"/>
        <v>50000</v>
      </c>
      <c r="I169" s="3"/>
    </row>
    <row r="170" spans="1:9" x14ac:dyDescent="0.55000000000000004">
      <c r="A170" s="43" t="s">
        <v>186</v>
      </c>
      <c r="B170" s="44" t="s">
        <v>187</v>
      </c>
      <c r="C170" s="7">
        <v>135000</v>
      </c>
      <c r="D170" s="20">
        <f>+Agosto!F170</f>
        <v>61522.58</v>
      </c>
      <c r="F170" s="20">
        <f t="shared" si="52"/>
        <v>61522.58</v>
      </c>
      <c r="G170" s="36">
        <f t="shared" si="53"/>
        <v>-61522.58</v>
      </c>
      <c r="I170" s="3"/>
    </row>
    <row r="171" spans="1:9" x14ac:dyDescent="0.55000000000000004">
      <c r="A171" s="43" t="s">
        <v>188</v>
      </c>
      <c r="B171" s="44" t="s">
        <v>189</v>
      </c>
      <c r="C171" s="7">
        <v>50000</v>
      </c>
      <c r="D171" s="20">
        <f>+Agosto!F171</f>
        <v>25799</v>
      </c>
      <c r="F171" s="20">
        <f t="shared" si="52"/>
        <v>25799</v>
      </c>
      <c r="G171" s="36">
        <f t="shared" si="53"/>
        <v>-25799</v>
      </c>
      <c r="I171" s="3"/>
    </row>
    <row r="172" spans="1:9" x14ac:dyDescent="0.55000000000000004">
      <c r="A172" s="43" t="s">
        <v>190</v>
      </c>
      <c r="B172" s="44" t="s">
        <v>191</v>
      </c>
      <c r="C172" s="7"/>
      <c r="D172" s="20">
        <f>+Agosto!F172</f>
        <v>15132</v>
      </c>
      <c r="F172" s="20">
        <f t="shared" si="52"/>
        <v>15132</v>
      </c>
      <c r="G172" s="36">
        <f t="shared" si="53"/>
        <v>-15132</v>
      </c>
      <c r="I172" s="3"/>
    </row>
    <row r="173" spans="1:9" x14ac:dyDescent="0.55000000000000004">
      <c r="A173" s="43" t="s">
        <v>192</v>
      </c>
      <c r="B173" s="44" t="s">
        <v>193</v>
      </c>
      <c r="C173" s="7"/>
      <c r="D173" s="20">
        <f>+Agosto!F173</f>
        <v>20993</v>
      </c>
      <c r="F173" s="20">
        <f t="shared" si="52"/>
        <v>20993</v>
      </c>
      <c r="G173" s="36">
        <f t="shared" si="53"/>
        <v>-20993</v>
      </c>
      <c r="I173" s="3"/>
    </row>
    <row r="174" spans="1:9" x14ac:dyDescent="0.55000000000000004">
      <c r="A174" s="43" t="s">
        <v>194</v>
      </c>
      <c r="B174" s="44" t="s">
        <v>195</v>
      </c>
      <c r="D174" s="20">
        <f>+Agosto!F174</f>
        <v>0</v>
      </c>
      <c r="F174" s="20">
        <f t="shared" si="52"/>
        <v>0</v>
      </c>
      <c r="G174" s="36">
        <f t="shared" si="53"/>
        <v>0</v>
      </c>
      <c r="I174" s="3"/>
    </row>
    <row r="175" spans="1:9" x14ac:dyDescent="0.55000000000000004">
      <c r="A175" s="43" t="s">
        <v>196</v>
      </c>
      <c r="B175" s="44" t="s">
        <v>197</v>
      </c>
      <c r="D175" s="20">
        <f>+Agosto!F175</f>
        <v>0</v>
      </c>
      <c r="F175" s="20">
        <f t="shared" si="52"/>
        <v>0</v>
      </c>
      <c r="G175" s="36">
        <f t="shared" si="53"/>
        <v>0</v>
      </c>
      <c r="I175" s="3"/>
    </row>
    <row r="176" spans="1:9" x14ac:dyDescent="0.55000000000000004">
      <c r="A176" s="43"/>
      <c r="B176" s="44"/>
      <c r="I176" s="3"/>
    </row>
    <row r="177" spans="1:9" x14ac:dyDescent="0.55000000000000004">
      <c r="A177" s="43"/>
      <c r="B177" s="44"/>
      <c r="C177" s="30"/>
      <c r="D177" s="30"/>
      <c r="E177" s="30"/>
      <c r="F177" s="30"/>
      <c r="G177" s="39"/>
      <c r="I177" s="3"/>
    </row>
    <row r="178" spans="1:9" x14ac:dyDescent="0.55000000000000004">
      <c r="A178" s="40" t="s">
        <v>198</v>
      </c>
      <c r="B178" s="53" t="s">
        <v>199</v>
      </c>
      <c r="C178" s="24">
        <f>+C179</f>
        <v>26398608.960000001</v>
      </c>
      <c r="D178" s="23">
        <f t="shared" ref="D178:G178" si="54">+D179</f>
        <v>44574238.560000002</v>
      </c>
      <c r="E178" s="23">
        <f t="shared" si="54"/>
        <v>733871.87000000011</v>
      </c>
      <c r="F178" s="23">
        <f t="shared" si="54"/>
        <v>45308110.43</v>
      </c>
      <c r="G178" s="23">
        <f t="shared" si="54"/>
        <v>-24409501.469999999</v>
      </c>
      <c r="I178" s="3"/>
    </row>
    <row r="179" spans="1:9" x14ac:dyDescent="0.55000000000000004">
      <c r="A179" s="40" t="s">
        <v>200</v>
      </c>
      <c r="B179" s="53" t="s">
        <v>201</v>
      </c>
      <c r="C179" s="62">
        <f>SUM(C180:C184)</f>
        <v>26398608.960000001</v>
      </c>
      <c r="D179" s="30">
        <f>SUM(D180:D1790)</f>
        <v>44574238.560000002</v>
      </c>
      <c r="E179" s="30">
        <f>SUM(E180:E1790)</f>
        <v>733871.87000000011</v>
      </c>
      <c r="F179" s="30">
        <f>SUM(F180:F1790)</f>
        <v>45308110.43</v>
      </c>
      <c r="G179" s="30">
        <f>SUM(G180:G1790)</f>
        <v>-24409501.469999999</v>
      </c>
      <c r="I179" s="3"/>
    </row>
    <row r="180" spans="1:9" x14ac:dyDescent="0.55000000000000004">
      <c r="A180" s="43" t="s">
        <v>202</v>
      </c>
      <c r="B180" s="44" t="s">
        <v>203</v>
      </c>
      <c r="C180" s="20">
        <v>800000</v>
      </c>
      <c r="D180" s="20">
        <f>+Agosto!F180</f>
        <v>0</v>
      </c>
      <c r="F180" s="20">
        <f t="shared" ref="F180:F184" si="55">+E180+D180</f>
        <v>0</v>
      </c>
      <c r="G180" s="36">
        <f t="shared" ref="G180:G185" si="56">+C182-F180</f>
        <v>6400000</v>
      </c>
      <c r="I180" s="3"/>
    </row>
    <row r="181" spans="1:9" x14ac:dyDescent="0.55000000000000004">
      <c r="A181" s="43" t="s">
        <v>204</v>
      </c>
      <c r="B181" s="44" t="s">
        <v>238</v>
      </c>
      <c r="C181" s="20">
        <v>4700000</v>
      </c>
      <c r="D181" s="20">
        <f>+Agosto!F181</f>
        <v>0</v>
      </c>
      <c r="F181" s="20">
        <f t="shared" si="55"/>
        <v>0</v>
      </c>
      <c r="G181" s="36">
        <f t="shared" si="56"/>
        <v>5900000</v>
      </c>
      <c r="I181" s="3"/>
    </row>
    <row r="182" spans="1:9" x14ac:dyDescent="0.55000000000000004">
      <c r="A182" s="43" t="s">
        <v>205</v>
      </c>
      <c r="B182" s="32" t="s">
        <v>239</v>
      </c>
      <c r="C182" s="20">
        <v>6400000</v>
      </c>
      <c r="D182" s="20">
        <f>+Agosto!F182</f>
        <v>0</v>
      </c>
      <c r="F182" s="20">
        <f t="shared" si="55"/>
        <v>0</v>
      </c>
      <c r="G182" s="36">
        <f t="shared" si="56"/>
        <v>8598608.9600000009</v>
      </c>
      <c r="I182" s="3"/>
    </row>
    <row r="183" spans="1:9" x14ac:dyDescent="0.55000000000000004">
      <c r="A183" s="43" t="s">
        <v>206</v>
      </c>
      <c r="B183" s="32" t="s">
        <v>240</v>
      </c>
      <c r="C183" s="20">
        <v>5900000</v>
      </c>
      <c r="D183" s="20">
        <f>+Agosto!F183</f>
        <v>0</v>
      </c>
      <c r="F183" s="20">
        <f t="shared" si="55"/>
        <v>0</v>
      </c>
      <c r="G183" s="36">
        <f t="shared" si="56"/>
        <v>0</v>
      </c>
      <c r="I183" s="3"/>
    </row>
    <row r="184" spans="1:9" x14ac:dyDescent="0.55000000000000004">
      <c r="A184" s="43" t="s">
        <v>207</v>
      </c>
      <c r="B184" s="44" t="s">
        <v>230</v>
      </c>
      <c r="C184" s="20">
        <v>8598608.9600000009</v>
      </c>
      <c r="D184" s="20">
        <f>+Agosto!F184</f>
        <v>7556397.3599999994</v>
      </c>
      <c r="E184" s="20">
        <v>175765.07</v>
      </c>
      <c r="F184" s="20">
        <f t="shared" si="55"/>
        <v>7732162.4299999997</v>
      </c>
      <c r="G184" s="36">
        <f t="shared" si="56"/>
        <v>-7732162.4299999997</v>
      </c>
      <c r="I184" s="3"/>
    </row>
    <row r="185" spans="1:9" x14ac:dyDescent="0.55000000000000004">
      <c r="A185" s="43"/>
      <c r="B185" s="44"/>
      <c r="D185" s="20">
        <f>+Agosto!F185</f>
        <v>2232427.2000000002</v>
      </c>
      <c r="E185" s="20">
        <v>558106.80000000005</v>
      </c>
      <c r="F185" s="20">
        <f t="shared" ref="F185" si="57">+E185+D185</f>
        <v>2790534</v>
      </c>
      <c r="G185" s="36">
        <f t="shared" si="56"/>
        <v>-2790534</v>
      </c>
      <c r="I185" s="3"/>
    </row>
    <row r="186" spans="1:9" x14ac:dyDescent="0.55000000000000004">
      <c r="A186" s="43"/>
      <c r="I186" s="3"/>
    </row>
    <row r="187" spans="1:9" x14ac:dyDescent="0.55000000000000004">
      <c r="A187" s="43"/>
      <c r="B187" s="38"/>
      <c r="I187" s="3"/>
    </row>
    <row r="188" spans="1:9" x14ac:dyDescent="0.55000000000000004">
      <c r="A188" s="43"/>
      <c r="B188" s="38"/>
      <c r="I188" s="3"/>
    </row>
    <row r="189" spans="1:9" x14ac:dyDescent="0.55000000000000004">
      <c r="A189" s="43"/>
      <c r="B189" s="38"/>
      <c r="I189" s="3"/>
    </row>
    <row r="190" spans="1:9" x14ac:dyDescent="0.55000000000000004">
      <c r="A190" s="43"/>
      <c r="B190" s="38"/>
      <c r="I190" s="3"/>
    </row>
    <row r="191" spans="1:9" x14ac:dyDescent="0.55000000000000004">
      <c r="A191" s="40" t="s">
        <v>208</v>
      </c>
      <c r="B191" s="41" t="s">
        <v>209</v>
      </c>
      <c r="C191" s="23">
        <f>+C192</f>
        <v>10536775.050000001</v>
      </c>
      <c r="D191" s="23">
        <f t="shared" ref="D191:G192" si="58">+D192</f>
        <v>11595138</v>
      </c>
      <c r="E191" s="23">
        <f t="shared" si="58"/>
        <v>0</v>
      </c>
      <c r="F191" s="23">
        <f t="shared" si="58"/>
        <v>11595138</v>
      </c>
      <c r="G191" s="23">
        <f t="shared" si="58"/>
        <v>-11595138</v>
      </c>
      <c r="I191" s="3"/>
    </row>
    <row r="192" spans="1:9" x14ac:dyDescent="0.55000000000000004">
      <c r="A192" s="40" t="s">
        <v>210</v>
      </c>
      <c r="B192" s="41" t="s">
        <v>211</v>
      </c>
      <c r="C192" s="23">
        <f>+C193</f>
        <v>10536775.050000001</v>
      </c>
      <c r="D192" s="23">
        <f t="shared" si="58"/>
        <v>11595138</v>
      </c>
      <c r="E192" s="23">
        <f t="shared" si="58"/>
        <v>0</v>
      </c>
      <c r="F192" s="23">
        <f t="shared" si="58"/>
        <v>11595138</v>
      </c>
      <c r="G192" s="23">
        <f t="shared" si="58"/>
        <v>-11595138</v>
      </c>
      <c r="I192" s="3"/>
    </row>
    <row r="193" spans="1:9" x14ac:dyDescent="0.55000000000000004">
      <c r="A193" s="43" t="s">
        <v>212</v>
      </c>
      <c r="B193" s="38" t="s">
        <v>213</v>
      </c>
      <c r="C193" s="20">
        <v>10536775.050000001</v>
      </c>
      <c r="D193" s="20">
        <f>+Agosto!F193</f>
        <v>11595138</v>
      </c>
      <c r="F193" s="20">
        <f>+D193+E193</f>
        <v>11595138</v>
      </c>
      <c r="G193" s="36">
        <f>+C195-F193</f>
        <v>-11595138</v>
      </c>
      <c r="I193" s="3"/>
    </row>
    <row r="194" spans="1:9" x14ac:dyDescent="0.55000000000000004">
      <c r="A194" s="43" t="s">
        <v>214</v>
      </c>
      <c r="B194" s="38" t="s">
        <v>215</v>
      </c>
      <c r="D194" s="20">
        <f>+Agosto!F194</f>
        <v>0</v>
      </c>
      <c r="G194" s="36">
        <f>+C196-F194</f>
        <v>0</v>
      </c>
      <c r="I194" s="3"/>
    </row>
    <row r="195" spans="1:9" x14ac:dyDescent="0.55000000000000004">
      <c r="A195" s="38"/>
      <c r="B195" s="38"/>
      <c r="G195" s="36"/>
      <c r="I195" s="3"/>
    </row>
    <row r="196" spans="1:9" x14ac:dyDescent="0.55000000000000004">
      <c r="A196" s="38"/>
      <c r="B196" s="38"/>
      <c r="I196" s="3"/>
    </row>
    <row r="197" spans="1:9" x14ac:dyDescent="0.55000000000000004">
      <c r="A197" s="40" t="s">
        <v>216</v>
      </c>
      <c r="B197" s="41" t="s">
        <v>217</v>
      </c>
      <c r="C197" s="24">
        <f>+C198</f>
        <v>4511987.63</v>
      </c>
      <c r="D197" s="24">
        <f t="shared" ref="D197:G197" si="59">+D198</f>
        <v>0</v>
      </c>
      <c r="E197" s="24">
        <f t="shared" si="59"/>
        <v>0</v>
      </c>
      <c r="F197" s="24">
        <f t="shared" si="59"/>
        <v>0</v>
      </c>
      <c r="G197" s="24">
        <f t="shared" si="59"/>
        <v>0</v>
      </c>
      <c r="I197" s="3"/>
    </row>
    <row r="198" spans="1:9" x14ac:dyDescent="0.55000000000000004">
      <c r="A198" s="40" t="s">
        <v>218</v>
      </c>
      <c r="B198" s="41" t="s">
        <v>219</v>
      </c>
      <c r="C198" s="24">
        <f>+C200</f>
        <v>4511987.63</v>
      </c>
      <c r="D198" s="24">
        <f t="shared" ref="D198:G198" si="60">+D200</f>
        <v>0</v>
      </c>
      <c r="E198" s="24">
        <f t="shared" si="60"/>
        <v>0</v>
      </c>
      <c r="F198" s="24">
        <f t="shared" si="60"/>
        <v>0</v>
      </c>
      <c r="G198" s="24">
        <f t="shared" si="60"/>
        <v>0</v>
      </c>
      <c r="I198" s="3"/>
    </row>
    <row r="199" spans="1:9" x14ac:dyDescent="0.55000000000000004">
      <c r="A199" s="40" t="s">
        <v>220</v>
      </c>
      <c r="B199" s="41" t="s">
        <v>219</v>
      </c>
      <c r="C199" s="24">
        <f>SUM(C200:C201)</f>
        <v>4511987.63</v>
      </c>
      <c r="D199" s="24">
        <f t="shared" ref="D199:G199" si="61">+D200</f>
        <v>0</v>
      </c>
      <c r="E199" s="24">
        <f t="shared" si="61"/>
        <v>0</v>
      </c>
      <c r="F199" s="24">
        <f t="shared" si="61"/>
        <v>0</v>
      </c>
      <c r="G199" s="24">
        <f t="shared" si="61"/>
        <v>0</v>
      </c>
      <c r="I199" s="3"/>
    </row>
    <row r="200" spans="1:9" x14ac:dyDescent="0.55000000000000004">
      <c r="A200" s="43" t="s">
        <v>221</v>
      </c>
      <c r="B200" s="44" t="s">
        <v>222</v>
      </c>
      <c r="C200" s="7">
        <v>4511987.63</v>
      </c>
      <c r="D200" s="20">
        <f>+Agosto!F200</f>
        <v>0</v>
      </c>
      <c r="G200" s="36">
        <f>+C202-F200</f>
        <v>0</v>
      </c>
      <c r="I200" s="3"/>
    </row>
    <row r="201" spans="1:9" x14ac:dyDescent="0.55000000000000004">
      <c r="A201" s="43" t="s">
        <v>267</v>
      </c>
      <c r="B201" s="38" t="s">
        <v>268</v>
      </c>
      <c r="D201" s="7"/>
      <c r="I201" s="3"/>
    </row>
    <row r="202" spans="1:9" x14ac:dyDescent="0.55000000000000004">
      <c r="A202" s="38"/>
      <c r="B202" s="38"/>
      <c r="D202" s="7"/>
      <c r="I202" s="3"/>
    </row>
    <row r="203" spans="1:9" x14ac:dyDescent="0.55000000000000004">
      <c r="A203" s="38"/>
      <c r="B203" s="38"/>
      <c r="I203" s="3"/>
    </row>
    <row r="204" spans="1:9" x14ac:dyDescent="0.55000000000000004">
      <c r="A204" s="38"/>
      <c r="B204" s="38"/>
      <c r="I204" s="3"/>
    </row>
    <row r="208" spans="1:9" x14ac:dyDescent="0.55000000000000004">
      <c r="A208" s="54"/>
      <c r="B208" s="3"/>
      <c r="C208" s="32"/>
    </row>
    <row r="210" spans="4:9" x14ac:dyDescent="0.55000000000000004">
      <c r="D210" s="32"/>
      <c r="E210" s="3"/>
      <c r="F210" s="3"/>
      <c r="G210" s="3"/>
      <c r="I210" s="3"/>
    </row>
  </sheetData>
  <mergeCells count="4">
    <mergeCell ref="B2:C2"/>
    <mergeCell ref="B3:C3"/>
    <mergeCell ref="B93:C93"/>
    <mergeCell ref="B92:C9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Anual</vt:lpstr>
    </vt:vector>
  </TitlesOfParts>
  <Company>XENIXS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Yasmin Nefa</cp:lastModifiedBy>
  <cp:lastPrinted>2020-10-28T20:21:27Z</cp:lastPrinted>
  <dcterms:created xsi:type="dcterms:W3CDTF">2020-10-25T16:09:43Z</dcterms:created>
  <dcterms:modified xsi:type="dcterms:W3CDTF">2022-11-17T11:32:30Z</dcterms:modified>
</cp:coreProperties>
</file>