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480" yWindow="495" windowWidth="17715" windowHeight="6555" firstSheet="4" activeTab="12"/>
  </bookViews>
  <sheets>
    <sheet name="Enero" sheetId="5" r:id="rId1"/>
    <sheet name="Febrero" sheetId="19" r:id="rId2"/>
    <sheet name="Marzo" sheetId="9" r:id="rId3"/>
    <sheet name="Abril" sheetId="11" r:id="rId4"/>
    <sheet name="Mayo" sheetId="10" r:id="rId5"/>
    <sheet name="Junio" sheetId="14" r:id="rId6"/>
    <sheet name="Julio" sheetId="17" r:id="rId7"/>
    <sheet name="Agosto" sheetId="1" r:id="rId8"/>
    <sheet name="Septiembre" sheetId="6" r:id="rId9"/>
    <sheet name="Octubre" sheetId="4" r:id="rId10"/>
    <sheet name="Noviembre" sheetId="7" r:id="rId11"/>
    <sheet name="Diciembre" sheetId="8" r:id="rId12"/>
    <sheet name="Anual" sheetId="20" r:id="rId13"/>
  </sheets>
  <calcPr calcId="162913"/>
</workbook>
</file>

<file path=xl/calcChain.xml><?xml version="1.0" encoding="utf-8"?>
<calcChain xmlns="http://schemas.openxmlformats.org/spreadsheetml/2006/main">
  <c r="C276" i="20" l="1"/>
  <c r="F70" i="20"/>
  <c r="F157" i="20"/>
  <c r="G157" i="20" s="1"/>
  <c r="F161" i="20"/>
  <c r="G161" i="20" s="1"/>
  <c r="F165" i="20"/>
  <c r="G165" i="20" s="1"/>
  <c r="F169" i="20"/>
  <c r="G169" i="20" s="1"/>
  <c r="F171" i="20"/>
  <c r="G171" i="20" s="1"/>
  <c r="F173" i="20"/>
  <c r="G173" i="20" s="1"/>
  <c r="F175" i="20"/>
  <c r="G175" i="20" s="1"/>
  <c r="F177" i="20"/>
  <c r="G177" i="20" s="1"/>
  <c r="G290" i="20"/>
  <c r="D282" i="20"/>
  <c r="F245" i="20"/>
  <c r="E244" i="20"/>
  <c r="G282" i="20" s="1"/>
  <c r="D244" i="20"/>
  <c r="F242" i="20"/>
  <c r="G242" i="20" s="1"/>
  <c r="F241" i="20"/>
  <c r="E240" i="20"/>
  <c r="E239" i="20" s="1"/>
  <c r="E238" i="20" s="1"/>
  <c r="G281" i="20" s="1"/>
  <c r="D240" i="20"/>
  <c r="D239" i="20" s="1"/>
  <c r="D238" i="20" s="1"/>
  <c r="C240" i="20"/>
  <c r="C239" i="20"/>
  <c r="C238" i="20"/>
  <c r="G236" i="20"/>
  <c r="F235" i="20"/>
  <c r="G235" i="20" s="1"/>
  <c r="F234" i="20"/>
  <c r="E233" i="20"/>
  <c r="E232" i="20" s="1"/>
  <c r="G280" i="20" s="1"/>
  <c r="D233" i="20"/>
  <c r="D232" i="20" s="1"/>
  <c r="C233" i="20"/>
  <c r="C232" i="20" s="1"/>
  <c r="F227" i="20"/>
  <c r="G227" i="20" s="1"/>
  <c r="F226" i="20"/>
  <c r="G226" i="20" s="1"/>
  <c r="F225" i="20"/>
  <c r="G225" i="20" s="1"/>
  <c r="F224" i="20"/>
  <c r="G224" i="20" s="1"/>
  <c r="F223" i="20"/>
  <c r="G223" i="20" s="1"/>
  <c r="F222" i="20"/>
  <c r="G222" i="20" s="1"/>
  <c r="F221" i="20"/>
  <c r="E220" i="20"/>
  <c r="G279" i="20" s="1"/>
  <c r="D220" i="20"/>
  <c r="D219" i="20" s="1"/>
  <c r="D206" i="20" s="1"/>
  <c r="C220" i="20"/>
  <c r="C219" i="20" s="1"/>
  <c r="F217" i="20"/>
  <c r="G217" i="20" s="1"/>
  <c r="F216" i="20"/>
  <c r="G216" i="20" s="1"/>
  <c r="F215" i="20"/>
  <c r="G215" i="20" s="1"/>
  <c r="F214" i="20"/>
  <c r="G214" i="20" s="1"/>
  <c r="F213" i="20"/>
  <c r="G213" i="20" s="1"/>
  <c r="F212" i="20"/>
  <c r="G212" i="20" s="1"/>
  <c r="F211" i="20"/>
  <c r="G211" i="20" s="1"/>
  <c r="D211" i="20"/>
  <c r="F210" i="20"/>
  <c r="G210" i="20" s="1"/>
  <c r="D210" i="20"/>
  <c r="D209" i="20"/>
  <c r="D208" i="20"/>
  <c r="F208" i="20" s="1"/>
  <c r="E207" i="20"/>
  <c r="G278" i="20" s="1"/>
  <c r="C207" i="20"/>
  <c r="C206" i="20" s="1"/>
  <c r="F198" i="20"/>
  <c r="G198" i="20" s="1"/>
  <c r="F197" i="20"/>
  <c r="G197" i="20" s="1"/>
  <c r="F196" i="20"/>
  <c r="G196" i="20" s="1"/>
  <c r="F195" i="20"/>
  <c r="G195" i="20" s="1"/>
  <c r="B195" i="20"/>
  <c r="F194" i="20"/>
  <c r="G194" i="20" s="1"/>
  <c r="F193" i="20"/>
  <c r="G193" i="20" s="1"/>
  <c r="F192" i="20"/>
  <c r="G192" i="20" s="1"/>
  <c r="F191" i="20"/>
  <c r="G191" i="20" s="1"/>
  <c r="F190" i="20"/>
  <c r="G190" i="20" s="1"/>
  <c r="F189" i="20"/>
  <c r="G189" i="20" s="1"/>
  <c r="F188" i="20"/>
  <c r="G188" i="20" s="1"/>
  <c r="F187" i="20"/>
  <c r="G187" i="20" s="1"/>
  <c r="F186" i="20"/>
  <c r="G186" i="20" s="1"/>
  <c r="F185" i="20"/>
  <c r="G185" i="20" s="1"/>
  <c r="F184" i="20"/>
  <c r="G184" i="20" s="1"/>
  <c r="F183" i="20"/>
  <c r="E182" i="20"/>
  <c r="G277" i="20" s="1"/>
  <c r="C182" i="20"/>
  <c r="E181" i="20"/>
  <c r="C181" i="20"/>
  <c r="F178" i="20"/>
  <c r="G178" i="20" s="1"/>
  <c r="F176" i="20"/>
  <c r="G176" i="20" s="1"/>
  <c r="F174" i="20"/>
  <c r="G174" i="20" s="1"/>
  <c r="F172" i="20"/>
  <c r="G172" i="20" s="1"/>
  <c r="F170" i="20"/>
  <c r="G170" i="20" s="1"/>
  <c r="F168" i="20"/>
  <c r="G168" i="20" s="1"/>
  <c r="F167" i="20"/>
  <c r="G167" i="20" s="1"/>
  <c r="F166" i="20"/>
  <c r="G166" i="20" s="1"/>
  <c r="F164" i="20"/>
  <c r="G164" i="20" s="1"/>
  <c r="F163" i="20"/>
  <c r="G163" i="20" s="1"/>
  <c r="F162" i="20"/>
  <c r="G162" i="20" s="1"/>
  <c r="E153" i="20"/>
  <c r="G276" i="20" s="1"/>
  <c r="F159" i="20"/>
  <c r="G159" i="20" s="1"/>
  <c r="F158" i="20"/>
  <c r="G158" i="20" s="1"/>
  <c r="F156" i="20"/>
  <c r="G156" i="20" s="1"/>
  <c r="F155" i="20"/>
  <c r="G155" i="20" s="1"/>
  <c r="F154" i="20"/>
  <c r="G154" i="20" s="1"/>
  <c r="C153" i="20"/>
  <c r="F149" i="20"/>
  <c r="G149" i="20" s="1"/>
  <c r="F148" i="20"/>
  <c r="G148" i="20" s="1"/>
  <c r="F147" i="20"/>
  <c r="G147" i="20" s="1"/>
  <c r="F145" i="20"/>
  <c r="G145" i="20" s="1"/>
  <c r="F144" i="20"/>
  <c r="E143" i="20"/>
  <c r="C143" i="20"/>
  <c r="C142" i="20"/>
  <c r="C141" i="20"/>
  <c r="C140" i="20" s="1"/>
  <c r="F137" i="20"/>
  <c r="F201" i="20" s="1"/>
  <c r="B134" i="20"/>
  <c r="D86" i="20"/>
  <c r="F86" i="20" s="1"/>
  <c r="G86" i="20" s="1"/>
  <c r="F85" i="20"/>
  <c r="G85" i="20" s="1"/>
  <c r="D85" i="20"/>
  <c r="D84" i="20"/>
  <c r="D83" i="20" s="1"/>
  <c r="D82" i="20" s="1"/>
  <c r="E83" i="20"/>
  <c r="C83" i="20"/>
  <c r="E82" i="20"/>
  <c r="C82" i="20"/>
  <c r="F78" i="20"/>
  <c r="G78" i="20" s="1"/>
  <c r="D78" i="20"/>
  <c r="D77" i="20"/>
  <c r="F77" i="20" s="1"/>
  <c r="E76" i="20"/>
  <c r="D76" i="20"/>
  <c r="D75" i="20" s="1"/>
  <c r="C76" i="20"/>
  <c r="E75" i="20"/>
  <c r="C75" i="20"/>
  <c r="C74" i="20"/>
  <c r="F66" i="20"/>
  <c r="G66" i="20" s="1"/>
  <c r="F65" i="20"/>
  <c r="G65" i="20" s="1"/>
  <c r="F64" i="20"/>
  <c r="G64" i="20" s="1"/>
  <c r="F63" i="20"/>
  <c r="G63" i="20" s="1"/>
  <c r="F62" i="20"/>
  <c r="G62" i="20" s="1"/>
  <c r="F61" i="20"/>
  <c r="G61" i="20" s="1"/>
  <c r="F60" i="20"/>
  <c r="G60" i="20" s="1"/>
  <c r="F59" i="20"/>
  <c r="G59" i="20" s="1"/>
  <c r="F58" i="20"/>
  <c r="G58" i="20" s="1"/>
  <c r="F57" i="20"/>
  <c r="G57" i="20" s="1"/>
  <c r="F56" i="20"/>
  <c r="G56" i="20" s="1"/>
  <c r="F55" i="20"/>
  <c r="G55" i="20" s="1"/>
  <c r="F54" i="20"/>
  <c r="E53" i="20"/>
  <c r="E52" i="20" s="1"/>
  <c r="C53" i="20"/>
  <c r="C52" i="20"/>
  <c r="F49" i="20"/>
  <c r="G49" i="20" s="1"/>
  <c r="G48" i="20" s="1"/>
  <c r="E48" i="20"/>
  <c r="D48" i="20"/>
  <c r="C48" i="20"/>
  <c r="F46" i="20"/>
  <c r="G46" i="20" s="1"/>
  <c r="F45" i="20"/>
  <c r="G45" i="20" s="1"/>
  <c r="G44" i="20" s="1"/>
  <c r="E44" i="20"/>
  <c r="C44" i="20"/>
  <c r="F42" i="20"/>
  <c r="G42" i="20" s="1"/>
  <c r="F41" i="20"/>
  <c r="G41" i="20" s="1"/>
  <c r="F40" i="20"/>
  <c r="G40" i="20" s="1"/>
  <c r="F39" i="20"/>
  <c r="C39" i="20"/>
  <c r="F38" i="20"/>
  <c r="G38" i="20" s="1"/>
  <c r="F37" i="20"/>
  <c r="G37" i="20" s="1"/>
  <c r="F36" i="20"/>
  <c r="F35" i="20"/>
  <c r="G35" i="20" s="1"/>
  <c r="F34" i="20"/>
  <c r="G34" i="20" s="1"/>
  <c r="E33" i="20"/>
  <c r="F31" i="20"/>
  <c r="G31" i="20" s="1"/>
  <c r="F30" i="20"/>
  <c r="G30" i="20" s="1"/>
  <c r="F29" i="20"/>
  <c r="E28" i="20"/>
  <c r="C28" i="20"/>
  <c r="F26" i="20"/>
  <c r="G26" i="20" s="1"/>
  <c r="F25" i="20"/>
  <c r="G25" i="20" s="1"/>
  <c r="F24" i="20"/>
  <c r="G24" i="20" s="1"/>
  <c r="F23" i="20"/>
  <c r="G23" i="20" s="1"/>
  <c r="F22" i="20"/>
  <c r="G22" i="20" s="1"/>
  <c r="F21" i="20"/>
  <c r="G21" i="20" s="1"/>
  <c r="F20" i="20"/>
  <c r="G20" i="20" s="1"/>
  <c r="F19" i="20"/>
  <c r="G19" i="20" s="1"/>
  <c r="F18" i="20"/>
  <c r="G18" i="20" s="1"/>
  <c r="F17" i="20"/>
  <c r="G17" i="20" s="1"/>
  <c r="F16" i="20"/>
  <c r="G16" i="20" s="1"/>
  <c r="F15" i="20"/>
  <c r="G15" i="20" s="1"/>
  <c r="F14" i="20"/>
  <c r="E13" i="20"/>
  <c r="C13" i="20"/>
  <c r="F53" i="20" l="1"/>
  <c r="F52" i="20" s="1"/>
  <c r="E219" i="20"/>
  <c r="E206" i="20" s="1"/>
  <c r="F48" i="20"/>
  <c r="F44" i="20"/>
  <c r="G39" i="20"/>
  <c r="E12" i="20"/>
  <c r="E11" i="20" s="1"/>
  <c r="E9" i="20" s="1"/>
  <c r="C275" i="20" s="1"/>
  <c r="C296" i="20" s="1"/>
  <c r="F28" i="20"/>
  <c r="G29" i="20"/>
  <c r="G28" i="20" s="1"/>
  <c r="G36" i="20"/>
  <c r="G33" i="20" s="1"/>
  <c r="F33" i="20"/>
  <c r="G14" i="20"/>
  <c r="G13" i="20" s="1"/>
  <c r="F13" i="20"/>
  <c r="G77" i="20"/>
  <c r="G76" i="20" s="1"/>
  <c r="G75" i="20" s="1"/>
  <c r="F76" i="20"/>
  <c r="F75" i="20" s="1"/>
  <c r="D74" i="20"/>
  <c r="G54" i="20"/>
  <c r="G53" i="20" s="1"/>
  <c r="G52" i="20" s="1"/>
  <c r="E74" i="20"/>
  <c r="G245" i="20"/>
  <c r="G244" i="20" s="1"/>
  <c r="F244" i="20"/>
  <c r="D13" i="20"/>
  <c r="C33" i="20"/>
  <c r="C12" i="20" s="1"/>
  <c r="C11" i="20" s="1"/>
  <c r="C9" i="20" s="1"/>
  <c r="F84" i="20"/>
  <c r="G275" i="20"/>
  <c r="G284" i="20" s="1"/>
  <c r="G296" i="20" s="1"/>
  <c r="E142" i="20"/>
  <c r="E141" i="20" s="1"/>
  <c r="E140" i="20" s="1"/>
  <c r="G208" i="20"/>
  <c r="G221" i="20"/>
  <c r="G220" i="20" s="1"/>
  <c r="G219" i="20" s="1"/>
  <c r="G206" i="20" s="1"/>
  <c r="F220" i="20"/>
  <c r="F219" i="20" s="1"/>
  <c r="F206" i="20" s="1"/>
  <c r="G241" i="20"/>
  <c r="G240" i="20" s="1"/>
  <c r="G239" i="20" s="1"/>
  <c r="G238" i="20" s="1"/>
  <c r="F240" i="20"/>
  <c r="F239" i="20" s="1"/>
  <c r="F238" i="20" s="1"/>
  <c r="G144" i="20"/>
  <c r="D28" i="20"/>
  <c r="D33" i="20"/>
  <c r="D143" i="20"/>
  <c r="G183" i="20"/>
  <c r="G182" i="20" s="1"/>
  <c r="G181" i="20" s="1"/>
  <c r="F182" i="20"/>
  <c r="F181" i="20" s="1"/>
  <c r="F209" i="20"/>
  <c r="G209" i="20" s="1"/>
  <c r="D207" i="20"/>
  <c r="D182" i="20" s="1"/>
  <c r="D181" i="20" s="1"/>
  <c r="G234" i="20"/>
  <c r="G233" i="20" s="1"/>
  <c r="G232" i="20" s="1"/>
  <c r="F233" i="20"/>
  <c r="F232" i="20" s="1"/>
  <c r="F146" i="20"/>
  <c r="G146" i="20" s="1"/>
  <c r="D153" i="20"/>
  <c r="F160" i="20"/>
  <c r="G160" i="20" s="1"/>
  <c r="G153" i="20" s="1"/>
  <c r="D44" i="20"/>
  <c r="D53" i="20"/>
  <c r="D52" i="20" s="1"/>
  <c r="F201" i="8"/>
  <c r="F202" i="7"/>
  <c r="F201" i="4"/>
  <c r="B134" i="4"/>
  <c r="F137" i="4"/>
  <c r="C143" i="4"/>
  <c r="E143" i="4"/>
  <c r="D144" i="4"/>
  <c r="F144" i="4" s="1"/>
  <c r="D145" i="4"/>
  <c r="F145" i="4" s="1"/>
  <c r="G145" i="4" s="1"/>
  <c r="D146" i="4"/>
  <c r="F146" i="4" s="1"/>
  <c r="G146" i="4" s="1"/>
  <c r="D147" i="4"/>
  <c r="F147" i="4" s="1"/>
  <c r="G147" i="4" s="1"/>
  <c r="D148" i="4"/>
  <c r="F148" i="4" s="1"/>
  <c r="G148" i="4" s="1"/>
  <c r="D149" i="4"/>
  <c r="F149" i="4" s="1"/>
  <c r="G149" i="4" s="1"/>
  <c r="C152" i="4"/>
  <c r="E152" i="4"/>
  <c r="D153" i="4"/>
  <c r="F153" i="4" s="1"/>
  <c r="G153" i="4" s="1"/>
  <c r="D154" i="4"/>
  <c r="F154" i="4" s="1"/>
  <c r="D155" i="4"/>
  <c r="F155" i="4" s="1"/>
  <c r="G155" i="4" s="1"/>
  <c r="D156" i="4"/>
  <c r="F156" i="4" s="1"/>
  <c r="G156" i="4" s="1"/>
  <c r="D157" i="4"/>
  <c r="F157" i="4" s="1"/>
  <c r="G157" i="4" s="1"/>
  <c r="D158" i="4"/>
  <c r="F158" i="4" s="1"/>
  <c r="G158" i="4" s="1"/>
  <c r="D159" i="4"/>
  <c r="F159" i="4" s="1"/>
  <c r="G159" i="4" s="1"/>
  <c r="D160" i="4"/>
  <c r="F160" i="4" s="1"/>
  <c r="G160" i="4" s="1"/>
  <c r="D161" i="4"/>
  <c r="F161" i="4" s="1"/>
  <c r="G161" i="4" s="1"/>
  <c r="D162" i="4"/>
  <c r="F162" i="4" s="1"/>
  <c r="G162" i="4" s="1"/>
  <c r="D163" i="4"/>
  <c r="F163" i="4" s="1"/>
  <c r="G163" i="4" s="1"/>
  <c r="D164" i="4"/>
  <c r="F164" i="4" s="1"/>
  <c r="G164" i="4" s="1"/>
  <c r="D165" i="4"/>
  <c r="F165" i="4" s="1"/>
  <c r="G165" i="4" s="1"/>
  <c r="D166" i="4"/>
  <c r="F166" i="4" s="1"/>
  <c r="G166" i="4" s="1"/>
  <c r="D167" i="4"/>
  <c r="F167" i="4" s="1"/>
  <c r="G167" i="4" s="1"/>
  <c r="F201" i="6"/>
  <c r="F216" i="17"/>
  <c r="F216" i="14"/>
  <c r="F216" i="10"/>
  <c r="D12" i="20" l="1"/>
  <c r="D11" i="20" s="1"/>
  <c r="D9" i="20" s="1"/>
  <c r="G207" i="20"/>
  <c r="F143" i="20"/>
  <c r="G143" i="20"/>
  <c r="G142" i="20" s="1"/>
  <c r="G141" i="20" s="1"/>
  <c r="D142" i="20"/>
  <c r="D141" i="20" s="1"/>
  <c r="D140" i="20" s="1"/>
  <c r="F207" i="20"/>
  <c r="F74" i="20"/>
  <c r="G84" i="20"/>
  <c r="G83" i="20" s="1"/>
  <c r="G82" i="20" s="1"/>
  <c r="G74" i="20" s="1"/>
  <c r="F83" i="20"/>
  <c r="F82" i="20" s="1"/>
  <c r="F12" i="20"/>
  <c r="F11" i="20" s="1"/>
  <c r="F9" i="20" s="1"/>
  <c r="F153" i="20"/>
  <c r="G12" i="20"/>
  <c r="G11" i="20" s="1"/>
  <c r="G9" i="20" s="1"/>
  <c r="E142" i="4"/>
  <c r="C142" i="4"/>
  <c r="D143" i="4"/>
  <c r="G154" i="4"/>
  <c r="F143" i="4"/>
  <c r="G144" i="4"/>
  <c r="G143" i="4" s="1"/>
  <c r="C294" i="9"/>
  <c r="G303" i="9"/>
  <c r="G305" i="9"/>
  <c r="G307" i="9"/>
  <c r="F309" i="9"/>
  <c r="G309" i="9"/>
  <c r="F202" i="19"/>
  <c r="G295" i="7"/>
  <c r="G293" i="4"/>
  <c r="G292" i="6"/>
  <c r="G290" i="1"/>
  <c r="G312" i="17"/>
  <c r="G311" i="14"/>
  <c r="G305" i="10"/>
  <c r="G284" i="11"/>
  <c r="G291" i="19"/>
  <c r="F142" i="20" l="1"/>
  <c r="F141" i="20" s="1"/>
  <c r="F140" i="20"/>
  <c r="G140" i="20"/>
  <c r="F218" i="5"/>
  <c r="E13" i="8" l="1"/>
  <c r="C13" i="8"/>
  <c r="E53" i="8"/>
  <c r="E44" i="8"/>
  <c r="E33" i="8"/>
  <c r="E28" i="8"/>
  <c r="E160" i="8" l="1"/>
  <c r="E190" i="8"/>
  <c r="E172" i="8"/>
  <c r="F178" i="8" l="1"/>
  <c r="G178" i="8" s="1"/>
  <c r="F66" i="8"/>
  <c r="G66" i="8"/>
  <c r="C53" i="8"/>
  <c r="F66" i="7"/>
  <c r="G66" i="7" s="1"/>
  <c r="E53" i="7"/>
  <c r="C53" i="7"/>
  <c r="F66" i="4"/>
  <c r="G66" i="4" s="1"/>
  <c r="E53" i="4"/>
  <c r="C53" i="4"/>
  <c r="F66" i="6"/>
  <c r="G66" i="6" s="1"/>
  <c r="E53" i="6"/>
  <c r="C53" i="6"/>
  <c r="F66" i="1"/>
  <c r="G66" i="1"/>
  <c r="E53" i="1"/>
  <c r="C53" i="1"/>
  <c r="F67" i="17"/>
  <c r="G67" i="17" s="1"/>
  <c r="E54" i="17"/>
  <c r="C54" i="17"/>
  <c r="F67" i="14"/>
  <c r="G67" i="14" s="1"/>
  <c r="E54" i="14"/>
  <c r="C54" i="14"/>
  <c r="F67" i="10"/>
  <c r="G67" i="10" s="1"/>
  <c r="E54" i="10"/>
  <c r="C54" i="10"/>
  <c r="F66" i="11"/>
  <c r="G66" i="11" s="1"/>
  <c r="E53" i="11"/>
  <c r="F66" i="9"/>
  <c r="G66" i="9" s="1"/>
  <c r="E53" i="9"/>
  <c r="C53" i="9"/>
  <c r="F66" i="19"/>
  <c r="E53" i="19"/>
  <c r="C53" i="19"/>
  <c r="E33" i="7"/>
  <c r="E33" i="4"/>
  <c r="E32" i="6"/>
  <c r="D42" i="17"/>
  <c r="F42" i="17" s="1"/>
  <c r="G42" i="17" s="1"/>
  <c r="E33" i="17"/>
  <c r="E33" i="14"/>
  <c r="F42" i="14"/>
  <c r="G42" i="14" s="1"/>
  <c r="E33" i="10"/>
  <c r="F42" i="11"/>
  <c r="D42" i="10" s="1"/>
  <c r="F42" i="10" s="1"/>
  <c r="G42" i="10" s="1"/>
  <c r="E33" i="11"/>
  <c r="F41" i="9"/>
  <c r="G41" i="9" s="1"/>
  <c r="E32" i="9"/>
  <c r="F42" i="19"/>
  <c r="G42" i="19" s="1"/>
  <c r="E33" i="19"/>
  <c r="F68" i="5"/>
  <c r="D55" i="5"/>
  <c r="E55" i="5"/>
  <c r="C55" i="5"/>
  <c r="F41" i="5"/>
  <c r="G41" i="5" s="1"/>
  <c r="F42" i="5"/>
  <c r="G42" i="5" s="1"/>
  <c r="F43" i="5"/>
  <c r="G43" i="5" s="1"/>
  <c r="D34" i="5"/>
  <c r="E34" i="5"/>
  <c r="E32" i="1"/>
  <c r="E207" i="8"/>
  <c r="E220" i="7"/>
  <c r="E207" i="7"/>
  <c r="E182" i="7"/>
  <c r="F199" i="7"/>
  <c r="G199" i="7" s="1"/>
  <c r="E152" i="7"/>
  <c r="F177" i="7"/>
  <c r="G177" i="7" s="1"/>
  <c r="E220" i="4"/>
  <c r="E182" i="4"/>
  <c r="F177" i="4"/>
  <c r="G177" i="4" s="1"/>
  <c r="E153" i="6"/>
  <c r="F178" i="6"/>
  <c r="G178" i="6" s="1"/>
  <c r="E153" i="1"/>
  <c r="F178" i="1"/>
  <c r="G178" i="1" s="1"/>
  <c r="E182" i="1"/>
  <c r="E207" i="1"/>
  <c r="E220" i="1"/>
  <c r="F226" i="1"/>
  <c r="G226" i="1" s="1"/>
  <c r="F227" i="1"/>
  <c r="G227" i="1" s="1"/>
  <c r="E234" i="17"/>
  <c r="F240" i="17"/>
  <c r="G240" i="17"/>
  <c r="F241" i="17"/>
  <c r="G241" i="17" s="1"/>
  <c r="E221" i="17"/>
  <c r="E163" i="17"/>
  <c r="F188" i="17"/>
  <c r="G188" i="17" s="1"/>
  <c r="E235" i="14"/>
  <c r="F241" i="14"/>
  <c r="G241" i="14" s="1"/>
  <c r="F242" i="14"/>
  <c r="G242" i="14" s="1"/>
  <c r="E165" i="14"/>
  <c r="F190" i="14"/>
  <c r="G190" i="14" s="1"/>
  <c r="E235" i="10"/>
  <c r="F241" i="10"/>
  <c r="G241" i="10" s="1"/>
  <c r="F242" i="10"/>
  <c r="G242" i="10" s="1"/>
  <c r="E222" i="10"/>
  <c r="F232" i="10"/>
  <c r="G232" i="10" s="1"/>
  <c r="E162" i="10"/>
  <c r="F187" i="10"/>
  <c r="G187" i="10"/>
  <c r="E220" i="11"/>
  <c r="F226" i="11"/>
  <c r="G226" i="11" s="1"/>
  <c r="F227" i="11"/>
  <c r="G227" i="11" s="1"/>
  <c r="F217" i="11"/>
  <c r="G217" i="11" s="1"/>
  <c r="E153" i="11"/>
  <c r="F178" i="11"/>
  <c r="G178" i="11" s="1"/>
  <c r="E235" i="9"/>
  <c r="G297" i="9" s="1"/>
  <c r="F242" i="9"/>
  <c r="G242" i="9" s="1"/>
  <c r="E222" i="9"/>
  <c r="G296" i="9" s="1"/>
  <c r="F232" i="9"/>
  <c r="G232" i="9" s="1"/>
  <c r="E163" i="9"/>
  <c r="G294" i="9" s="1"/>
  <c r="F226" i="19"/>
  <c r="G226" i="19" s="1"/>
  <c r="E219" i="19"/>
  <c r="F225" i="19"/>
  <c r="G225" i="19" s="1"/>
  <c r="E206" i="19"/>
  <c r="F241" i="5"/>
  <c r="G241" i="5"/>
  <c r="F242" i="5"/>
  <c r="G242" i="5" s="1"/>
  <c r="F232" i="5"/>
  <c r="G232" i="5" s="1"/>
  <c r="F192" i="5"/>
  <c r="G192" i="5" s="1"/>
  <c r="E220" i="8"/>
  <c r="C220" i="8"/>
  <c r="F226" i="8"/>
  <c r="G226" i="8" s="1"/>
  <c r="F227" i="8"/>
  <c r="G227" i="8"/>
  <c r="F217" i="8"/>
  <c r="G217" i="8" s="1"/>
  <c r="C207" i="8"/>
  <c r="C207" i="7"/>
  <c r="F226" i="7"/>
  <c r="G226" i="7" s="1"/>
  <c r="F227" i="7"/>
  <c r="G227" i="7" s="1"/>
  <c r="F217" i="7"/>
  <c r="G217" i="7" s="1"/>
  <c r="F226" i="4"/>
  <c r="G226" i="4" s="1"/>
  <c r="F227" i="4"/>
  <c r="G227" i="4" s="1"/>
  <c r="F217" i="4"/>
  <c r="G217" i="4" s="1"/>
  <c r="C207" i="4"/>
  <c r="F226" i="6"/>
  <c r="G226" i="6" s="1"/>
  <c r="F227" i="6"/>
  <c r="G227" i="6" s="1"/>
  <c r="F217" i="6"/>
  <c r="G217" i="6" s="1"/>
  <c r="C207" i="6"/>
  <c r="C207" i="1"/>
  <c r="F217" i="1"/>
  <c r="G217" i="1" s="1"/>
  <c r="C221" i="17"/>
  <c r="F231" i="17"/>
  <c r="G231" i="17" s="1"/>
  <c r="F232" i="14"/>
  <c r="E222" i="14"/>
  <c r="C222" i="14"/>
  <c r="C222" i="10"/>
  <c r="C207" i="11"/>
  <c r="C222" i="9"/>
  <c r="C206" i="19"/>
  <c r="C235" i="14"/>
  <c r="C220" i="7"/>
  <c r="C220" i="4"/>
  <c r="C220" i="6"/>
  <c r="C220" i="1"/>
  <c r="C234" i="17"/>
  <c r="C235" i="10"/>
  <c r="C220" i="11"/>
  <c r="C235" i="9"/>
  <c r="C219" i="19"/>
  <c r="C167" i="5"/>
  <c r="C222" i="5"/>
  <c r="C235" i="5"/>
  <c r="D41" i="1" l="1"/>
  <c r="F41" i="1" s="1"/>
  <c r="G42" i="11"/>
  <c r="D241" i="9"/>
  <c r="F241" i="9" s="1"/>
  <c r="G241" i="9" s="1"/>
  <c r="D177" i="19"/>
  <c r="F177" i="19" s="1"/>
  <c r="G177" i="19" s="1"/>
  <c r="D216" i="19"/>
  <c r="F216" i="19" s="1"/>
  <c r="G216" i="19" s="1"/>
  <c r="G66" i="19"/>
  <c r="G68" i="5"/>
  <c r="G232" i="14"/>
  <c r="G290" i="8"/>
  <c r="G293" i="7"/>
  <c r="G291" i="4"/>
  <c r="G290" i="6"/>
  <c r="G288" i="1"/>
  <c r="G310" i="17"/>
  <c r="G307" i="14"/>
  <c r="G309" i="10"/>
  <c r="G288" i="11"/>
  <c r="G287" i="19"/>
  <c r="G314" i="5"/>
  <c r="G41" i="1" l="1"/>
  <c r="D41" i="6"/>
  <c r="F41" i="6" s="1"/>
  <c r="D188" i="9"/>
  <c r="F188" i="9" s="1"/>
  <c r="G188" i="9" s="1"/>
  <c r="E44" i="17"/>
  <c r="C44" i="17"/>
  <c r="G292" i="8"/>
  <c r="D280" i="1"/>
  <c r="D282" i="6" s="1"/>
  <c r="D283" i="4" s="1"/>
  <c r="D285" i="7" s="1"/>
  <c r="D282" i="8" s="1"/>
  <c r="G309" i="14"/>
  <c r="G311" i="10"/>
  <c r="G290" i="11"/>
  <c r="G289" i="19"/>
  <c r="C301" i="5"/>
  <c r="D42" i="4" l="1"/>
  <c r="F42" i="4" s="1"/>
  <c r="G41" i="6"/>
  <c r="G288" i="8"/>
  <c r="G291" i="7"/>
  <c r="G289" i="4"/>
  <c r="G288" i="6"/>
  <c r="G286" i="1"/>
  <c r="G308" i="17"/>
  <c r="G305" i="14"/>
  <c r="G307" i="10"/>
  <c r="G286" i="11"/>
  <c r="G285" i="19"/>
  <c r="C276" i="8"/>
  <c r="C279" i="7"/>
  <c r="C277" i="4"/>
  <c r="C276" i="6"/>
  <c r="C274" i="1"/>
  <c r="C296" i="17"/>
  <c r="C294" i="14"/>
  <c r="C296" i="10"/>
  <c r="C275" i="11"/>
  <c r="C274" i="19"/>
  <c r="F67" i="5"/>
  <c r="G67" i="5" s="1"/>
  <c r="E233" i="19"/>
  <c r="E177" i="5"/>
  <c r="E176" i="5"/>
  <c r="C44" i="8"/>
  <c r="E244" i="8"/>
  <c r="G282" i="8" s="1"/>
  <c r="E240" i="8"/>
  <c r="E239" i="8" s="1"/>
  <c r="E238" i="8" s="1"/>
  <c r="C240" i="8"/>
  <c r="C239" i="8" s="1"/>
  <c r="E240" i="7"/>
  <c r="E239" i="7" s="1"/>
  <c r="E238" i="7" s="1"/>
  <c r="C240" i="7"/>
  <c r="C239" i="7" s="1"/>
  <c r="E244" i="7"/>
  <c r="G285" i="7" s="1"/>
  <c r="E44" i="7"/>
  <c r="C44" i="7"/>
  <c r="E13" i="7"/>
  <c r="C13" i="7"/>
  <c r="D26" i="7"/>
  <c r="F26" i="7" s="1"/>
  <c r="E244" i="4"/>
  <c r="G283" i="4" s="1"/>
  <c r="E240" i="4"/>
  <c r="E239" i="4" s="1"/>
  <c r="C240" i="4"/>
  <c r="C239" i="4" s="1"/>
  <c r="E44" i="4"/>
  <c r="C44" i="4"/>
  <c r="E240" i="6"/>
  <c r="E239" i="6" s="1"/>
  <c r="C240" i="6"/>
  <c r="C239" i="6" s="1"/>
  <c r="E244" i="6"/>
  <c r="G282" i="6" s="1"/>
  <c r="E43" i="6"/>
  <c r="C43" i="6"/>
  <c r="E244" i="1"/>
  <c r="G280" i="1" s="1"/>
  <c r="E240" i="1"/>
  <c r="E239" i="1" s="1"/>
  <c r="C240" i="1"/>
  <c r="C239" i="1" s="1"/>
  <c r="E43" i="1"/>
  <c r="C43" i="1"/>
  <c r="E254" i="17"/>
  <c r="E253" i="17" s="1"/>
  <c r="C254" i="17"/>
  <c r="C253" i="17" s="1"/>
  <c r="F259" i="17"/>
  <c r="G259" i="17" s="1"/>
  <c r="G258" i="17" s="1"/>
  <c r="E258" i="17"/>
  <c r="G302" i="17" s="1"/>
  <c r="D258" i="17"/>
  <c r="G26" i="7" l="1"/>
  <c r="D26" i="8"/>
  <c r="F26" i="8" s="1"/>
  <c r="G26" i="8" s="1"/>
  <c r="D42" i="7"/>
  <c r="F42" i="7" s="1"/>
  <c r="G42" i="4"/>
  <c r="D65" i="19"/>
  <c r="F65" i="19" s="1"/>
  <c r="G65" i="19" s="1"/>
  <c r="F258" i="17"/>
  <c r="D245" i="1"/>
  <c r="D245" i="6" s="1"/>
  <c r="F245" i="6" s="1"/>
  <c r="D245" i="4" s="1"/>
  <c r="F245" i="4" s="1"/>
  <c r="D245" i="7" s="1"/>
  <c r="F245" i="7" s="1"/>
  <c r="D245" i="8" s="1"/>
  <c r="F245" i="8" s="1"/>
  <c r="F244" i="8" s="1"/>
  <c r="E238" i="4"/>
  <c r="E255" i="14"/>
  <c r="E254" i="14" s="1"/>
  <c r="C255" i="14"/>
  <c r="C254" i="14" s="1"/>
  <c r="D161" i="14"/>
  <c r="F161" i="14" s="1"/>
  <c r="E44" i="14"/>
  <c r="C44" i="14"/>
  <c r="E255" i="10"/>
  <c r="E254" i="10" s="1"/>
  <c r="C255" i="10"/>
  <c r="B206" i="10"/>
  <c r="B209" i="14" s="1"/>
  <c r="B206" i="17" s="1"/>
  <c r="B195" i="1" s="1"/>
  <c r="B195" i="6" s="1"/>
  <c r="B195" i="4" s="1"/>
  <c r="B195" i="7" s="1"/>
  <c r="B195" i="8" s="1"/>
  <c r="E44" i="10"/>
  <c r="C44" i="10"/>
  <c r="E44" i="11"/>
  <c r="C44" i="11"/>
  <c r="E255" i="9"/>
  <c r="E254" i="9" s="1"/>
  <c r="C255" i="9"/>
  <c r="C254" i="9" s="1"/>
  <c r="C43" i="9"/>
  <c r="E43" i="9"/>
  <c r="D40" i="19"/>
  <c r="F40" i="19" s="1"/>
  <c r="D41" i="19"/>
  <c r="F41" i="19" s="1"/>
  <c r="D40" i="9" s="1"/>
  <c r="F40" i="9" s="1"/>
  <c r="D42" i="8" l="1"/>
  <c r="F42" i="8" s="1"/>
  <c r="G42" i="8" s="1"/>
  <c r="G42" i="7"/>
  <c r="D65" i="9"/>
  <c r="F65" i="9" s="1"/>
  <c r="G65" i="9" s="1"/>
  <c r="F244" i="4"/>
  <c r="D244" i="4"/>
  <c r="D244" i="7"/>
  <c r="F244" i="7"/>
  <c r="G245" i="7"/>
  <c r="G244" i="7" s="1"/>
  <c r="G245" i="4"/>
  <c r="G244" i="4" s="1"/>
  <c r="G245" i="8"/>
  <c r="G244" i="8" s="1"/>
  <c r="D244" i="6"/>
  <c r="D244" i="8"/>
  <c r="F244" i="6"/>
  <c r="D244" i="1"/>
  <c r="G245" i="6"/>
  <c r="G244" i="6" s="1"/>
  <c r="F245" i="1"/>
  <c r="G161" i="14"/>
  <c r="D160" i="17"/>
  <c r="F160" i="17" s="1"/>
  <c r="D39" i="9"/>
  <c r="F39" i="9" s="1"/>
  <c r="G40" i="9"/>
  <c r="D41" i="11"/>
  <c r="F41" i="11" s="1"/>
  <c r="D41" i="10" s="1"/>
  <c r="F41" i="10" s="1"/>
  <c r="G41" i="19"/>
  <c r="G40" i="19"/>
  <c r="E239" i="19"/>
  <c r="E238" i="19" s="1"/>
  <c r="C239" i="19"/>
  <c r="E44" i="19"/>
  <c r="C44" i="19"/>
  <c r="F250" i="5"/>
  <c r="G250" i="5" s="1"/>
  <c r="F249" i="5"/>
  <c r="F257" i="5"/>
  <c r="D241" i="19" s="1"/>
  <c r="E222" i="5"/>
  <c r="D222" i="5"/>
  <c r="F256" i="5"/>
  <c r="D255" i="5"/>
  <c r="E255" i="5"/>
  <c r="E254" i="5" s="1"/>
  <c r="C255" i="5"/>
  <c r="F47" i="5"/>
  <c r="G47" i="5" s="1"/>
  <c r="D45" i="5"/>
  <c r="E45" i="5"/>
  <c r="C45" i="5"/>
  <c r="D65" i="11" l="1"/>
  <c r="F65" i="11" s="1"/>
  <c r="G65" i="11" s="1"/>
  <c r="G245" i="1"/>
  <c r="G244" i="1" s="1"/>
  <c r="F244" i="1"/>
  <c r="G160" i="17"/>
  <c r="D150" i="1"/>
  <c r="F150" i="1" s="1"/>
  <c r="G41" i="10"/>
  <c r="D41" i="14"/>
  <c r="F41" i="14" s="1"/>
  <c r="G41" i="11"/>
  <c r="G39" i="9"/>
  <c r="D40" i="11"/>
  <c r="F40" i="11" s="1"/>
  <c r="F241" i="19"/>
  <c r="G257" i="5"/>
  <c r="D46" i="19"/>
  <c r="F46" i="19" s="1"/>
  <c r="F255" i="5"/>
  <c r="C53" i="11"/>
  <c r="F65" i="5"/>
  <c r="D66" i="10" l="1"/>
  <c r="F66" i="10" s="1"/>
  <c r="G66" i="10" s="1"/>
  <c r="G65" i="5"/>
  <c r="D63" i="19"/>
  <c r="F63" i="19" s="1"/>
  <c r="G150" i="1"/>
  <c r="D150" i="6"/>
  <c r="F150" i="6" s="1"/>
  <c r="G40" i="11"/>
  <c r="D40" i="10"/>
  <c r="F40" i="10" s="1"/>
  <c r="D257" i="9"/>
  <c r="F257" i="9" s="1"/>
  <c r="G241" i="19"/>
  <c r="G46" i="19"/>
  <c r="D45" i="9"/>
  <c r="F45" i="9" s="1"/>
  <c r="G41" i="14"/>
  <c r="D41" i="17"/>
  <c r="F41" i="17" s="1"/>
  <c r="F15" i="5"/>
  <c r="F16" i="5"/>
  <c r="F17" i="5"/>
  <c r="F18" i="5"/>
  <c r="F19" i="5"/>
  <c r="F20" i="5"/>
  <c r="F21" i="5"/>
  <c r="F22" i="5"/>
  <c r="F23" i="5"/>
  <c r="F24" i="5"/>
  <c r="F25" i="5"/>
  <c r="G63" i="19" l="1"/>
  <c r="D63" i="9"/>
  <c r="F63" i="9" s="1"/>
  <c r="G150" i="6"/>
  <c r="G45" i="9"/>
  <c r="D46" i="11"/>
  <c r="F46" i="11" s="1"/>
  <c r="G41" i="17"/>
  <c r="D40" i="1"/>
  <c r="F40" i="1" s="1"/>
  <c r="G257" i="9"/>
  <c r="D242" i="11"/>
  <c r="F242" i="11" s="1"/>
  <c r="D40" i="14"/>
  <c r="F40" i="14" s="1"/>
  <c r="G40" i="10"/>
  <c r="G63" i="9" l="1"/>
  <c r="D63" i="11"/>
  <c r="F63" i="11" s="1"/>
  <c r="D149" i="7"/>
  <c r="F149" i="7" s="1"/>
  <c r="G40" i="1"/>
  <c r="D40" i="6"/>
  <c r="F40" i="6" s="1"/>
  <c r="G40" i="14"/>
  <c r="D40" i="17"/>
  <c r="F40" i="17" s="1"/>
  <c r="G242" i="11"/>
  <c r="D257" i="10"/>
  <c r="F257" i="10" s="1"/>
  <c r="G46" i="11"/>
  <c r="D46" i="10"/>
  <c r="F46" i="10" s="1"/>
  <c r="D64" i="10" l="1"/>
  <c r="F64" i="10" s="1"/>
  <c r="G64" i="10" s="1"/>
  <c r="G63" i="11"/>
  <c r="G149" i="7"/>
  <c r="D149" i="8"/>
  <c r="F149" i="8" s="1"/>
  <c r="G149" i="8" s="1"/>
  <c r="G40" i="17"/>
  <c r="D39" i="1"/>
  <c r="F39" i="1" s="1"/>
  <c r="D46" i="14"/>
  <c r="F46" i="14" s="1"/>
  <c r="G46" i="10"/>
  <c r="G257" i="10"/>
  <c r="D257" i="14"/>
  <c r="F257" i="14" s="1"/>
  <c r="G40" i="6"/>
  <c r="D41" i="4"/>
  <c r="F41" i="4" s="1"/>
  <c r="F292" i="8"/>
  <c r="G281" i="8"/>
  <c r="C238" i="8"/>
  <c r="G236" i="8"/>
  <c r="E233" i="8"/>
  <c r="E232" i="8" s="1"/>
  <c r="G280" i="8" s="1"/>
  <c r="C233" i="8"/>
  <c r="C232" i="8" s="1"/>
  <c r="G279" i="8"/>
  <c r="C219" i="8"/>
  <c r="G278" i="8"/>
  <c r="E182" i="8"/>
  <c r="G277" i="8" s="1"/>
  <c r="C182" i="8"/>
  <c r="C181" i="8" s="1"/>
  <c r="E153" i="8"/>
  <c r="G276" i="8" s="1"/>
  <c r="C153" i="8"/>
  <c r="E143" i="8"/>
  <c r="C143" i="8"/>
  <c r="F137" i="8"/>
  <c r="B134" i="8"/>
  <c r="E83" i="8"/>
  <c r="E82" i="8" s="1"/>
  <c r="C83" i="8"/>
  <c r="C82" i="8" s="1"/>
  <c r="E76" i="8"/>
  <c r="E75" i="8" s="1"/>
  <c r="C76" i="8"/>
  <c r="C75" i="8" s="1"/>
  <c r="E52" i="8"/>
  <c r="C52" i="8"/>
  <c r="E48" i="8"/>
  <c r="E12" i="8" s="1"/>
  <c r="E11" i="8" s="1"/>
  <c r="C48" i="8"/>
  <c r="F295" i="7"/>
  <c r="G284" i="7"/>
  <c r="C238" i="7"/>
  <c r="G236" i="7"/>
  <c r="E233" i="7"/>
  <c r="E232" i="7" s="1"/>
  <c r="G283" i="7" s="1"/>
  <c r="C233" i="7"/>
  <c r="C232" i="7" s="1"/>
  <c r="G282" i="7"/>
  <c r="C219" i="7"/>
  <c r="G281" i="7"/>
  <c r="G280" i="7"/>
  <c r="C182" i="7"/>
  <c r="C181" i="7" s="1"/>
  <c r="G279" i="7"/>
  <c r="C152" i="7"/>
  <c r="E143" i="7"/>
  <c r="C143" i="7"/>
  <c r="F137" i="7"/>
  <c r="B134" i="7"/>
  <c r="E83" i="7"/>
  <c r="E82" i="7" s="1"/>
  <c r="C83" i="7"/>
  <c r="C82" i="7" s="1"/>
  <c r="E76" i="7"/>
  <c r="E75" i="7" s="1"/>
  <c r="C76" i="7"/>
  <c r="C75" i="7" s="1"/>
  <c r="C52" i="7"/>
  <c r="E52" i="7"/>
  <c r="E48" i="7"/>
  <c r="C48" i="7"/>
  <c r="E28" i="7"/>
  <c r="F293" i="4"/>
  <c r="G282" i="4"/>
  <c r="C238" i="4"/>
  <c r="G236" i="4"/>
  <c r="E233" i="4"/>
  <c r="E232" i="4" s="1"/>
  <c r="G281" i="4" s="1"/>
  <c r="C233" i="4"/>
  <c r="C232" i="4" s="1"/>
  <c r="G280" i="4"/>
  <c r="C219" i="4"/>
  <c r="E207" i="4"/>
  <c r="G279" i="4" s="1"/>
  <c r="G278" i="4"/>
  <c r="C182" i="4"/>
  <c r="C181" i="4" s="1"/>
  <c r="C141" i="4" s="1"/>
  <c r="G277" i="4"/>
  <c r="E82" i="4"/>
  <c r="E81" i="4" s="1"/>
  <c r="C82" i="4"/>
  <c r="C81" i="4" s="1"/>
  <c r="E75" i="4"/>
  <c r="E74" i="4" s="1"/>
  <c r="C75" i="4"/>
  <c r="C74" i="4" s="1"/>
  <c r="E52" i="4"/>
  <c r="C52" i="4"/>
  <c r="E48" i="4"/>
  <c r="C48" i="4"/>
  <c r="E27" i="4"/>
  <c r="E13" i="4"/>
  <c r="F292" i="6"/>
  <c r="E238" i="6"/>
  <c r="G281" i="6" s="1"/>
  <c r="C238" i="6"/>
  <c r="G236" i="6"/>
  <c r="E233" i="6"/>
  <c r="E232" i="6" s="1"/>
  <c r="G280" i="6" s="1"/>
  <c r="C233" i="6"/>
  <c r="C232" i="6" s="1"/>
  <c r="E220" i="6"/>
  <c r="G279" i="6" s="1"/>
  <c r="C219" i="6"/>
  <c r="E207" i="6"/>
  <c r="G278" i="6" s="1"/>
  <c r="E182" i="6"/>
  <c r="G277" i="6" s="1"/>
  <c r="C182" i="6"/>
  <c r="C181" i="6" s="1"/>
  <c r="G276" i="6"/>
  <c r="C153" i="6"/>
  <c r="E144" i="6"/>
  <c r="C144" i="6"/>
  <c r="F138" i="6"/>
  <c r="B135" i="6"/>
  <c r="E83" i="6"/>
  <c r="E82" i="6" s="1"/>
  <c r="C83" i="6"/>
  <c r="C82" i="6" s="1"/>
  <c r="E76" i="6"/>
  <c r="E75" i="6" s="1"/>
  <c r="C76" i="6"/>
  <c r="C75" i="6" s="1"/>
  <c r="E52" i="6"/>
  <c r="C52" i="6"/>
  <c r="E47" i="6"/>
  <c r="C47" i="6"/>
  <c r="E27" i="6"/>
  <c r="E13" i="6"/>
  <c r="F290" i="1"/>
  <c r="E238" i="1"/>
  <c r="C238" i="1"/>
  <c r="G236" i="1"/>
  <c r="E233" i="1"/>
  <c r="E232" i="1" s="1"/>
  <c r="G278" i="1" s="1"/>
  <c r="C233" i="1"/>
  <c r="C232" i="1" s="1"/>
  <c r="G277" i="1"/>
  <c r="C219" i="1"/>
  <c r="G276" i="1"/>
  <c r="G275" i="1"/>
  <c r="C182" i="1"/>
  <c r="C181" i="1" s="1"/>
  <c r="G274" i="1"/>
  <c r="C153" i="1"/>
  <c r="E144" i="1"/>
  <c r="C144" i="1"/>
  <c r="F138" i="1"/>
  <c r="B135" i="1"/>
  <c r="E82" i="1"/>
  <c r="E81" i="1" s="1"/>
  <c r="C82" i="1"/>
  <c r="C81" i="1" s="1"/>
  <c r="E75" i="1"/>
  <c r="E74" i="1" s="1"/>
  <c r="C75" i="1"/>
  <c r="C74" i="1" s="1"/>
  <c r="E52" i="1"/>
  <c r="C52" i="1"/>
  <c r="E47" i="1"/>
  <c r="C47" i="1"/>
  <c r="E27" i="1"/>
  <c r="E13" i="1"/>
  <c r="F312" i="17"/>
  <c r="E252" i="17"/>
  <c r="G301" i="17" s="1"/>
  <c r="C252" i="17"/>
  <c r="G250" i="17"/>
  <c r="E247" i="17"/>
  <c r="E246" i="17" s="1"/>
  <c r="G300" i="17" s="1"/>
  <c r="C247" i="17"/>
  <c r="C246" i="17" s="1"/>
  <c r="G299" i="17"/>
  <c r="C233" i="17"/>
  <c r="G298" i="17"/>
  <c r="E193" i="17"/>
  <c r="G297" i="17" s="1"/>
  <c r="C193" i="17"/>
  <c r="C192" i="17" s="1"/>
  <c r="G296" i="17"/>
  <c r="C163" i="17"/>
  <c r="E154" i="17"/>
  <c r="C154" i="17"/>
  <c r="F148" i="17"/>
  <c r="B145" i="17"/>
  <c r="E87" i="17"/>
  <c r="E86" i="17" s="1"/>
  <c r="C87" i="17"/>
  <c r="C86" i="17" s="1"/>
  <c r="E80" i="17"/>
  <c r="E79" i="17" s="1"/>
  <c r="C80" i="17"/>
  <c r="C79" i="17" s="1"/>
  <c r="E53" i="17"/>
  <c r="C53" i="17"/>
  <c r="E48" i="17"/>
  <c r="C48" i="17"/>
  <c r="E27" i="17"/>
  <c r="E13" i="17"/>
  <c r="F309" i="14"/>
  <c r="E253" i="14"/>
  <c r="G299" i="14" s="1"/>
  <c r="C253" i="14"/>
  <c r="G251" i="14"/>
  <c r="E248" i="14"/>
  <c r="E247" i="14" s="1"/>
  <c r="G298" i="14" s="1"/>
  <c r="C248" i="14"/>
  <c r="C247" i="14" s="1"/>
  <c r="G297" i="14"/>
  <c r="C234" i="14"/>
  <c r="C221" i="14" s="1"/>
  <c r="G296" i="14"/>
  <c r="E196" i="14"/>
  <c r="G295" i="14" s="1"/>
  <c r="C196" i="14"/>
  <c r="C195" i="14" s="1"/>
  <c r="G294" i="14"/>
  <c r="C165" i="14"/>
  <c r="E155" i="14"/>
  <c r="C155" i="14"/>
  <c r="F149" i="14"/>
  <c r="B146" i="14"/>
  <c r="E85" i="14"/>
  <c r="E84" i="14" s="1"/>
  <c r="E78" i="14"/>
  <c r="E77" i="14" s="1"/>
  <c r="E53" i="14"/>
  <c r="C53" i="14"/>
  <c r="E48" i="14"/>
  <c r="C48" i="14"/>
  <c r="E27" i="14"/>
  <c r="E13" i="14"/>
  <c r="E253" i="10"/>
  <c r="G301" i="10" s="1"/>
  <c r="C254" i="10"/>
  <c r="C253" i="10" s="1"/>
  <c r="G251" i="10"/>
  <c r="E248" i="10"/>
  <c r="E247" i="10" s="1"/>
  <c r="G300" i="10" s="1"/>
  <c r="C248" i="10"/>
  <c r="C247" i="10" s="1"/>
  <c r="G299" i="10"/>
  <c r="C234" i="10"/>
  <c r="G298" i="10"/>
  <c r="E193" i="10"/>
  <c r="G297" i="10" s="1"/>
  <c r="C193" i="10"/>
  <c r="C192" i="10" s="1"/>
  <c r="G296" i="10"/>
  <c r="C162" i="10"/>
  <c r="E152" i="10"/>
  <c r="C152" i="10"/>
  <c r="F146" i="10"/>
  <c r="B143" i="10"/>
  <c r="E88" i="10"/>
  <c r="E87" i="10" s="1"/>
  <c r="C88" i="10"/>
  <c r="C87" i="10" s="1"/>
  <c r="E81" i="10"/>
  <c r="E80" i="10" s="1"/>
  <c r="C81" i="10"/>
  <c r="C80" i="10" s="1"/>
  <c r="E53" i="10"/>
  <c r="C53" i="10"/>
  <c r="E48" i="10"/>
  <c r="C48" i="10"/>
  <c r="E27" i="10"/>
  <c r="E13" i="10"/>
  <c r="E9" i="8" l="1"/>
  <c r="C206" i="8"/>
  <c r="C143" i="6"/>
  <c r="C142" i="6" s="1"/>
  <c r="C78" i="17"/>
  <c r="C220" i="17"/>
  <c r="C221" i="10"/>
  <c r="C74" i="8"/>
  <c r="C74" i="7"/>
  <c r="C73" i="4"/>
  <c r="C74" i="6"/>
  <c r="E219" i="6"/>
  <c r="E206" i="6" s="1"/>
  <c r="C206" i="1"/>
  <c r="E73" i="1"/>
  <c r="E233" i="17"/>
  <c r="C153" i="17"/>
  <c r="C152" i="17" s="1"/>
  <c r="E78" i="17"/>
  <c r="C79" i="10"/>
  <c r="E79" i="10"/>
  <c r="C151" i="10"/>
  <c r="C150" i="10" s="1"/>
  <c r="G41" i="4"/>
  <c r="D41" i="7"/>
  <c r="F41" i="7" s="1"/>
  <c r="D256" i="17"/>
  <c r="F256" i="17" s="1"/>
  <c r="G257" i="14"/>
  <c r="D46" i="17"/>
  <c r="F46" i="17" s="1"/>
  <c r="G46" i="14"/>
  <c r="G39" i="1"/>
  <c r="D39" i="6"/>
  <c r="F39" i="6" s="1"/>
  <c r="E219" i="8"/>
  <c r="E206" i="8" s="1"/>
  <c r="C142" i="7"/>
  <c r="C141" i="7" s="1"/>
  <c r="E73" i="4"/>
  <c r="E74" i="7"/>
  <c r="G279" i="1"/>
  <c r="E153" i="17"/>
  <c r="E154" i="14"/>
  <c r="E234" i="10"/>
  <c r="E221" i="10" s="1"/>
  <c r="E181" i="1"/>
  <c r="E219" i="7"/>
  <c r="E206" i="7" s="1"/>
  <c r="C206" i="6"/>
  <c r="E192" i="10"/>
  <c r="E74" i="6"/>
  <c r="E234" i="14"/>
  <c r="E221" i="14" s="1"/>
  <c r="E181" i="6"/>
  <c r="E219" i="4"/>
  <c r="E206" i="4" s="1"/>
  <c r="E181" i="8"/>
  <c r="C143" i="1"/>
  <c r="C142" i="1" s="1"/>
  <c r="E219" i="1"/>
  <c r="E206" i="1" s="1"/>
  <c r="C154" i="14"/>
  <c r="C153" i="14" s="1"/>
  <c r="C152" i="14" s="1"/>
  <c r="G293" i="14"/>
  <c r="G301" i="14" s="1"/>
  <c r="G313" i="14" s="1"/>
  <c r="E74" i="8"/>
  <c r="C142" i="8"/>
  <c r="C141" i="8" s="1"/>
  <c r="E142" i="8"/>
  <c r="G275" i="8"/>
  <c r="G284" i="8" s="1"/>
  <c r="G296" i="8" s="1"/>
  <c r="E12" i="7"/>
  <c r="E11" i="7" s="1"/>
  <c r="E9" i="7" s="1"/>
  <c r="E142" i="7"/>
  <c r="G278" i="7"/>
  <c r="G287" i="7" s="1"/>
  <c r="G299" i="7" s="1"/>
  <c r="C206" i="7"/>
  <c r="E181" i="7"/>
  <c r="E12" i="4"/>
  <c r="E11" i="4" s="1"/>
  <c r="E9" i="4" s="1"/>
  <c r="C206" i="4"/>
  <c r="C140" i="4" s="1"/>
  <c r="G276" i="4"/>
  <c r="G285" i="4" s="1"/>
  <c r="G297" i="4" s="1"/>
  <c r="E181" i="4"/>
  <c r="E141" i="4" s="1"/>
  <c r="E140" i="4" s="1"/>
  <c r="E12" i="6"/>
  <c r="E11" i="6" s="1"/>
  <c r="E9" i="6" s="1"/>
  <c r="E143" i="6"/>
  <c r="G275" i="6"/>
  <c r="G284" i="6" s="1"/>
  <c r="G296" i="6" s="1"/>
  <c r="E143" i="1"/>
  <c r="G273" i="1"/>
  <c r="E12" i="1"/>
  <c r="E11" i="1" s="1"/>
  <c r="E9" i="1" s="1"/>
  <c r="C73" i="1"/>
  <c r="E12" i="17"/>
  <c r="E11" i="17" s="1"/>
  <c r="E9" i="17" s="1"/>
  <c r="C295" i="17" s="1"/>
  <c r="C316" i="17" s="1"/>
  <c r="E220" i="17"/>
  <c r="G295" i="17"/>
  <c r="G304" i="17" s="1"/>
  <c r="E192" i="17"/>
  <c r="E12" i="14"/>
  <c r="E11" i="14" s="1"/>
  <c r="E9" i="14" s="1"/>
  <c r="E76" i="14"/>
  <c r="E195" i="14"/>
  <c r="E12" i="10"/>
  <c r="E11" i="10" s="1"/>
  <c r="E9" i="10" s="1"/>
  <c r="E151" i="10"/>
  <c r="G295" i="10"/>
  <c r="G303" i="10" s="1"/>
  <c r="G315" i="10" s="1"/>
  <c r="C140" i="8" l="1"/>
  <c r="C151" i="17"/>
  <c r="C149" i="10"/>
  <c r="C140" i="7"/>
  <c r="G316" i="17"/>
  <c r="C141" i="1"/>
  <c r="C141" i="6"/>
  <c r="G282" i="1"/>
  <c r="G294" i="1" s="1"/>
  <c r="E150" i="10"/>
  <c r="E149" i="10" s="1"/>
  <c r="G46" i="17"/>
  <c r="D45" i="1"/>
  <c r="F45" i="1" s="1"/>
  <c r="G39" i="6"/>
  <c r="D40" i="4"/>
  <c r="F40" i="4" s="1"/>
  <c r="G256" i="17"/>
  <c r="D242" i="1"/>
  <c r="F242" i="1" s="1"/>
  <c r="G41" i="7"/>
  <c r="D41" i="8"/>
  <c r="F41" i="8" s="1"/>
  <c r="G41" i="8" s="1"/>
  <c r="E141" i="8"/>
  <c r="E140" i="8" s="1"/>
  <c r="E142" i="6"/>
  <c r="E141" i="6" s="1"/>
  <c r="E142" i="1"/>
  <c r="E141" i="1" s="1"/>
  <c r="E152" i="17"/>
  <c r="E151" i="17" s="1"/>
  <c r="E153" i="14"/>
  <c r="E152" i="14" s="1"/>
  <c r="D64" i="14"/>
  <c r="C275" i="8"/>
  <c r="C296" i="8" s="1"/>
  <c r="E141" i="7"/>
  <c r="E140" i="7" s="1"/>
  <c r="C278" i="7"/>
  <c r="C299" i="7" s="1"/>
  <c r="C276" i="4"/>
  <c r="C297" i="4" s="1"/>
  <c r="C275" i="6"/>
  <c r="C296" i="6" s="1"/>
  <c r="C273" i="1"/>
  <c r="C294" i="1" s="1"/>
  <c r="C293" i="14"/>
  <c r="C313" i="14" s="1"/>
  <c r="C295" i="10"/>
  <c r="C315" i="10" s="1"/>
  <c r="D45" i="6" l="1"/>
  <c r="F45" i="6" s="1"/>
  <c r="G45" i="1"/>
  <c r="D242" i="6"/>
  <c r="F242" i="6" s="1"/>
  <c r="G242" i="1"/>
  <c r="G40" i="4"/>
  <c r="D40" i="7"/>
  <c r="F40" i="7" s="1"/>
  <c r="F64" i="14"/>
  <c r="D64" i="17" s="1"/>
  <c r="F64" i="17" s="1"/>
  <c r="F290" i="11"/>
  <c r="E240" i="11"/>
  <c r="G279" i="11" s="1"/>
  <c r="C240" i="11"/>
  <c r="E239" i="11"/>
  <c r="E238" i="11" s="1"/>
  <c r="G280" i="11" s="1"/>
  <c r="C239" i="11"/>
  <c r="C238" i="11" s="1"/>
  <c r="G236" i="11"/>
  <c r="E233" i="11"/>
  <c r="E232" i="11" s="1"/>
  <c r="C233" i="11"/>
  <c r="C232" i="11" s="1"/>
  <c r="G278" i="11"/>
  <c r="C219" i="11"/>
  <c r="E207" i="11"/>
  <c r="G277" i="11" s="1"/>
  <c r="E182" i="11"/>
  <c r="G276" i="11" s="1"/>
  <c r="C182" i="11"/>
  <c r="C181" i="11" s="1"/>
  <c r="G275" i="11"/>
  <c r="C153" i="11"/>
  <c r="E145" i="11"/>
  <c r="C145" i="11"/>
  <c r="F139" i="11"/>
  <c r="F202" i="11" s="1"/>
  <c r="B136" i="11"/>
  <c r="E83" i="11"/>
  <c r="E82" i="11" s="1"/>
  <c r="C83" i="11"/>
  <c r="C82" i="11" s="1"/>
  <c r="E76" i="11"/>
  <c r="E75" i="11" s="1"/>
  <c r="C76" i="11"/>
  <c r="C75" i="11" s="1"/>
  <c r="E52" i="11"/>
  <c r="C52" i="11"/>
  <c r="E48" i="11"/>
  <c r="C48" i="11"/>
  <c r="E27" i="11"/>
  <c r="E13" i="11"/>
  <c r="D250" i="9"/>
  <c r="F250" i="9" s="1"/>
  <c r="E253" i="9"/>
  <c r="G299" i="9" s="1"/>
  <c r="C253" i="9"/>
  <c r="E248" i="9"/>
  <c r="E247" i="9" s="1"/>
  <c r="G298" i="9" s="1"/>
  <c r="C248" i="9"/>
  <c r="C247" i="9" s="1"/>
  <c r="C234" i="9"/>
  <c r="E193" i="9"/>
  <c r="G295" i="9" s="1"/>
  <c r="C193" i="9"/>
  <c r="C192" i="9" s="1"/>
  <c r="C163" i="9"/>
  <c r="E154" i="9"/>
  <c r="G293" i="9" s="1"/>
  <c r="C154" i="9"/>
  <c r="F148" i="9"/>
  <c r="F216" i="9" s="1"/>
  <c r="B145" i="9"/>
  <c r="E87" i="9"/>
  <c r="E86" i="9" s="1"/>
  <c r="C87" i="9"/>
  <c r="C86" i="9" s="1"/>
  <c r="E80" i="9"/>
  <c r="E79" i="9" s="1"/>
  <c r="C80" i="9"/>
  <c r="C79" i="9" s="1"/>
  <c r="E52" i="9"/>
  <c r="C52" i="9"/>
  <c r="E47" i="9"/>
  <c r="C47" i="9"/>
  <c r="E27" i="9"/>
  <c r="E13" i="9"/>
  <c r="D240" i="19"/>
  <c r="D234" i="19"/>
  <c r="D233" i="19"/>
  <c r="F233" i="19" s="1"/>
  <c r="G233" i="19" s="1"/>
  <c r="D15" i="19"/>
  <c r="F15" i="19" s="1"/>
  <c r="D16" i="19"/>
  <c r="F16" i="19" s="1"/>
  <c r="D17" i="19"/>
  <c r="F17" i="19" s="1"/>
  <c r="D18" i="19"/>
  <c r="F18" i="19" s="1"/>
  <c r="D19" i="19"/>
  <c r="F19" i="19" s="1"/>
  <c r="D20" i="19"/>
  <c r="F20" i="19" s="1"/>
  <c r="D21" i="19"/>
  <c r="F21" i="19" s="1"/>
  <c r="D22" i="19"/>
  <c r="F22" i="19" s="1"/>
  <c r="D23" i="19"/>
  <c r="F23" i="19" s="1"/>
  <c r="D24" i="19"/>
  <c r="F24" i="19" s="1"/>
  <c r="D25" i="19"/>
  <c r="F25" i="19" s="1"/>
  <c r="G301" i="9" l="1"/>
  <c r="G313" i="9" s="1"/>
  <c r="C74" i="11"/>
  <c r="G64" i="17"/>
  <c r="D63" i="1"/>
  <c r="F63" i="1" s="1"/>
  <c r="E74" i="11"/>
  <c r="C206" i="11"/>
  <c r="E78" i="9"/>
  <c r="C153" i="9"/>
  <c r="C152" i="9" s="1"/>
  <c r="C78" i="9"/>
  <c r="C221" i="9"/>
  <c r="D235" i="11"/>
  <c r="F235" i="11" s="1"/>
  <c r="G250" i="9"/>
  <c r="G40" i="7"/>
  <c r="D40" i="8"/>
  <c r="F40" i="8" s="1"/>
  <c r="G40" i="8" s="1"/>
  <c r="G242" i="6"/>
  <c r="D242" i="4"/>
  <c r="F242" i="4" s="1"/>
  <c r="G45" i="6"/>
  <c r="D46" i="4"/>
  <c r="F46" i="4" s="1"/>
  <c r="D249" i="9"/>
  <c r="D248" i="9" s="1"/>
  <c r="D247" i="9" s="1"/>
  <c r="E181" i="11"/>
  <c r="F240" i="19"/>
  <c r="D239" i="19"/>
  <c r="C144" i="11"/>
  <c r="C143" i="11" s="1"/>
  <c r="E219" i="11"/>
  <c r="E206" i="11" s="1"/>
  <c r="G64" i="14"/>
  <c r="E12" i="11"/>
  <c r="E11" i="11" s="1"/>
  <c r="E9" i="11" s="1"/>
  <c r="E144" i="11"/>
  <c r="G274" i="11"/>
  <c r="G282" i="11" s="1"/>
  <c r="G294" i="11" s="1"/>
  <c r="E12" i="9"/>
  <c r="E11" i="9" s="1"/>
  <c r="E9" i="9" s="1"/>
  <c r="C293" i="9" s="1"/>
  <c r="C313" i="9" s="1"/>
  <c r="E153" i="9"/>
  <c r="E192" i="9"/>
  <c r="E234" i="9"/>
  <c r="E221" i="9" s="1"/>
  <c r="D63" i="6" l="1"/>
  <c r="G63" i="1"/>
  <c r="C142" i="11"/>
  <c r="C151" i="9"/>
  <c r="G235" i="11"/>
  <c r="D250" i="10"/>
  <c r="F250" i="10" s="1"/>
  <c r="G46" i="4"/>
  <c r="D46" i="7"/>
  <c r="F46" i="7" s="1"/>
  <c r="D242" i="7"/>
  <c r="F242" i="7" s="1"/>
  <c r="G242" i="4"/>
  <c r="F249" i="9"/>
  <c r="E143" i="11"/>
  <c r="E142" i="11" s="1"/>
  <c r="E152" i="9"/>
  <c r="E151" i="9" s="1"/>
  <c r="F239" i="19"/>
  <c r="F238" i="19" s="1"/>
  <c r="D256" i="9"/>
  <c r="C274" i="11"/>
  <c r="C294" i="11" s="1"/>
  <c r="G250" i="10" l="1"/>
  <c r="D250" i="14"/>
  <c r="F250" i="14" s="1"/>
  <c r="G249" i="9"/>
  <c r="G248" i="9" s="1"/>
  <c r="G247" i="9" s="1"/>
  <c r="D234" i="11"/>
  <c r="D46" i="8"/>
  <c r="F46" i="8" s="1"/>
  <c r="G46" i="8" s="1"/>
  <c r="G46" i="7"/>
  <c r="F256" i="9"/>
  <c r="D255" i="9"/>
  <c r="D254" i="9" s="1"/>
  <c r="D253" i="9" s="1"/>
  <c r="D242" i="8"/>
  <c r="F242" i="8" s="1"/>
  <c r="G242" i="8" s="1"/>
  <c r="G242" i="7"/>
  <c r="F248" i="9"/>
  <c r="F247" i="9" s="1"/>
  <c r="F289" i="19"/>
  <c r="G240" i="19"/>
  <c r="G239" i="19" s="1"/>
  <c r="G238" i="19" s="1"/>
  <c r="F237" i="19"/>
  <c r="E237" i="19"/>
  <c r="G279" i="19" s="1"/>
  <c r="D238" i="19"/>
  <c r="D237" i="19" s="1"/>
  <c r="C238" i="19"/>
  <c r="C237" i="19" s="1"/>
  <c r="G235" i="19"/>
  <c r="G234" i="19"/>
  <c r="G232" i="19"/>
  <c r="G231" i="19" s="1"/>
  <c r="F232" i="19"/>
  <c r="F231" i="19" s="1"/>
  <c r="E232" i="19"/>
  <c r="E231" i="19" s="1"/>
  <c r="G278" i="19" s="1"/>
  <c r="D232" i="19"/>
  <c r="D231" i="19" s="1"/>
  <c r="C232" i="19"/>
  <c r="C231" i="19" s="1"/>
  <c r="G277" i="19"/>
  <c r="C218" i="19"/>
  <c r="G276" i="19"/>
  <c r="E182" i="19"/>
  <c r="G275" i="19" s="1"/>
  <c r="C182" i="19"/>
  <c r="C181" i="19" s="1"/>
  <c r="E152" i="19"/>
  <c r="G274" i="19" s="1"/>
  <c r="C152" i="19"/>
  <c r="E143" i="19"/>
  <c r="G273" i="19" s="1"/>
  <c r="C143" i="19"/>
  <c r="F137" i="19"/>
  <c r="B134" i="19"/>
  <c r="E83" i="19"/>
  <c r="E82" i="19" s="1"/>
  <c r="C83" i="19"/>
  <c r="C82" i="19" s="1"/>
  <c r="E76" i="19"/>
  <c r="E75" i="19" s="1"/>
  <c r="C76" i="19"/>
  <c r="C75" i="19" s="1"/>
  <c r="E52" i="19"/>
  <c r="C52" i="19"/>
  <c r="E48" i="19"/>
  <c r="C48" i="19"/>
  <c r="E27" i="19"/>
  <c r="D25" i="9"/>
  <c r="D24" i="9"/>
  <c r="F24" i="9" s="1"/>
  <c r="D22" i="9"/>
  <c r="D19" i="9"/>
  <c r="F19" i="9" s="1"/>
  <c r="D18" i="9"/>
  <c r="F18" i="9" s="1"/>
  <c r="D17" i="9"/>
  <c r="D15" i="9"/>
  <c r="F15" i="9" s="1"/>
  <c r="E13" i="19"/>
  <c r="D13" i="5"/>
  <c r="G256" i="5"/>
  <c r="G255" i="5" s="1"/>
  <c r="G249" i="5"/>
  <c r="G16" i="5"/>
  <c r="G20" i="5"/>
  <c r="F240" i="5"/>
  <c r="D224" i="19" s="1"/>
  <c r="F224" i="19" s="1"/>
  <c r="F239" i="5"/>
  <c r="D223" i="19" s="1"/>
  <c r="F223" i="19" s="1"/>
  <c r="F238" i="5"/>
  <c r="D222" i="19" s="1"/>
  <c r="F222" i="19" s="1"/>
  <c r="F237" i="5"/>
  <c r="D221" i="19" s="1"/>
  <c r="F221" i="19" s="1"/>
  <c r="F236" i="5"/>
  <c r="G236" i="5" s="1"/>
  <c r="F231" i="5"/>
  <c r="D215" i="19" s="1"/>
  <c r="F215" i="19" s="1"/>
  <c r="F230" i="5"/>
  <c r="D214" i="19" s="1"/>
  <c r="F214" i="19" s="1"/>
  <c r="D230" i="9" s="1"/>
  <c r="F230" i="9" s="1"/>
  <c r="F229" i="5"/>
  <c r="D213" i="19" s="1"/>
  <c r="F213" i="19" s="1"/>
  <c r="F228" i="5"/>
  <c r="D212" i="19" s="1"/>
  <c r="F212" i="19" s="1"/>
  <c r="D228" i="9" s="1"/>
  <c r="F228" i="9" s="1"/>
  <c r="F227" i="5"/>
  <c r="D211" i="19" s="1"/>
  <c r="F211" i="19" s="1"/>
  <c r="F226" i="5"/>
  <c r="D210" i="19" s="1"/>
  <c r="F210" i="19" s="1"/>
  <c r="D226" i="9" s="1"/>
  <c r="F226" i="9" s="1"/>
  <c r="F225" i="5"/>
  <c r="D209" i="19" s="1"/>
  <c r="F209" i="19" s="1"/>
  <c r="F224" i="5"/>
  <c r="D208" i="19" s="1"/>
  <c r="F208" i="19" s="1"/>
  <c r="D224" i="9" s="1"/>
  <c r="F224" i="9" s="1"/>
  <c r="F223" i="5"/>
  <c r="F212" i="5"/>
  <c r="D198" i="19" s="1"/>
  <c r="F198" i="19" s="1"/>
  <c r="F211" i="5"/>
  <c r="D197" i="19" s="1"/>
  <c r="F197" i="19" s="1"/>
  <c r="F210" i="5"/>
  <c r="D196" i="19" s="1"/>
  <c r="F196" i="19" s="1"/>
  <c r="F209" i="5"/>
  <c r="D195" i="19" s="1"/>
  <c r="F195" i="19" s="1"/>
  <c r="F208" i="5"/>
  <c r="D194" i="19" s="1"/>
  <c r="F194" i="19" s="1"/>
  <c r="F207" i="5"/>
  <c r="D193" i="19" s="1"/>
  <c r="F193" i="19" s="1"/>
  <c r="F206" i="5"/>
  <c r="D192" i="19" s="1"/>
  <c r="F192" i="19" s="1"/>
  <c r="F205" i="5"/>
  <c r="D191" i="19" s="1"/>
  <c r="F191" i="19" s="1"/>
  <c r="F204" i="5"/>
  <c r="D190" i="19" s="1"/>
  <c r="F190" i="19" s="1"/>
  <c r="F203" i="5"/>
  <c r="D189" i="19" s="1"/>
  <c r="F189" i="19" s="1"/>
  <c r="F202" i="5"/>
  <c r="D188" i="19" s="1"/>
  <c r="F188" i="19" s="1"/>
  <c r="F201" i="5"/>
  <c r="D187" i="19" s="1"/>
  <c r="F187" i="19" s="1"/>
  <c r="F200" i="5"/>
  <c r="D186" i="19" s="1"/>
  <c r="F186" i="19" s="1"/>
  <c r="F199" i="5"/>
  <c r="D185" i="19" s="1"/>
  <c r="F185" i="19" s="1"/>
  <c r="F198" i="5"/>
  <c r="D184" i="19" s="1"/>
  <c r="F184" i="19" s="1"/>
  <c r="F197" i="5"/>
  <c r="D183" i="19" s="1"/>
  <c r="F183" i="19" s="1"/>
  <c r="F191" i="5"/>
  <c r="D176" i="19" s="1"/>
  <c r="F176" i="19" s="1"/>
  <c r="G176" i="19" s="1"/>
  <c r="F190" i="5"/>
  <c r="D175" i="19" s="1"/>
  <c r="F175" i="19" s="1"/>
  <c r="G175" i="19" s="1"/>
  <c r="F189" i="5"/>
  <c r="D174" i="19" s="1"/>
  <c r="F174" i="19" s="1"/>
  <c r="G174" i="19" s="1"/>
  <c r="F188" i="5"/>
  <c r="D173" i="19" s="1"/>
  <c r="F173" i="19" s="1"/>
  <c r="G173" i="19" s="1"/>
  <c r="F187" i="5"/>
  <c r="D172" i="19" s="1"/>
  <c r="F172" i="19" s="1"/>
  <c r="G172" i="19" s="1"/>
  <c r="F186" i="5"/>
  <c r="D171" i="19" s="1"/>
  <c r="F171" i="19" s="1"/>
  <c r="G171" i="19" s="1"/>
  <c r="F185" i="5"/>
  <c r="D170" i="19" s="1"/>
  <c r="F170" i="19" s="1"/>
  <c r="G170" i="19" s="1"/>
  <c r="F184" i="5"/>
  <c r="D169" i="19" s="1"/>
  <c r="F169" i="19" s="1"/>
  <c r="G169" i="19" s="1"/>
  <c r="F183" i="5"/>
  <c r="D168" i="19" s="1"/>
  <c r="F168" i="19" s="1"/>
  <c r="G168" i="19" s="1"/>
  <c r="F182" i="5"/>
  <c r="D167" i="19" s="1"/>
  <c r="F167" i="19" s="1"/>
  <c r="G167" i="19" s="1"/>
  <c r="F181" i="5"/>
  <c r="F180" i="5"/>
  <c r="D165" i="19" s="1"/>
  <c r="F165" i="19" s="1"/>
  <c r="G165" i="19" s="1"/>
  <c r="F179" i="5"/>
  <c r="D164" i="19" s="1"/>
  <c r="F164" i="19" s="1"/>
  <c r="G164" i="19" s="1"/>
  <c r="F178" i="5"/>
  <c r="D163" i="19" s="1"/>
  <c r="F163" i="19" s="1"/>
  <c r="G163" i="19" s="1"/>
  <c r="F177" i="5"/>
  <c r="D162" i="19" s="1"/>
  <c r="F162" i="19" s="1"/>
  <c r="G162" i="19" s="1"/>
  <c r="F176" i="5"/>
  <c r="D161" i="19" s="1"/>
  <c r="F161" i="19" s="1"/>
  <c r="G161" i="19" s="1"/>
  <c r="F175" i="5"/>
  <c r="D160" i="19" s="1"/>
  <c r="F160" i="19" s="1"/>
  <c r="G160" i="19" s="1"/>
  <c r="F174" i="5"/>
  <c r="D159" i="19" s="1"/>
  <c r="F159" i="19" s="1"/>
  <c r="G159" i="19" s="1"/>
  <c r="F173" i="5"/>
  <c r="D158" i="19" s="1"/>
  <c r="F158" i="19" s="1"/>
  <c r="G158" i="19" s="1"/>
  <c r="F172" i="5"/>
  <c r="D157" i="19" s="1"/>
  <c r="F157" i="19" s="1"/>
  <c r="G157" i="19" s="1"/>
  <c r="F171" i="5"/>
  <c r="D156" i="19" s="1"/>
  <c r="F156" i="19" s="1"/>
  <c r="G156" i="19" s="1"/>
  <c r="F170" i="5"/>
  <c r="D155" i="19" s="1"/>
  <c r="F155" i="19" s="1"/>
  <c r="G155" i="19" s="1"/>
  <c r="F169" i="5"/>
  <c r="F168" i="5"/>
  <c r="F165" i="5"/>
  <c r="F164" i="5"/>
  <c r="F163" i="5"/>
  <c r="F162" i="5"/>
  <c r="D147" i="19" s="1"/>
  <c r="F147" i="19" s="1"/>
  <c r="G147" i="19" s="1"/>
  <c r="F161" i="5"/>
  <c r="F160" i="5"/>
  <c r="F159" i="5"/>
  <c r="F90" i="5"/>
  <c r="D86" i="19" s="1"/>
  <c r="F86" i="19" s="1"/>
  <c r="D90" i="9" s="1"/>
  <c r="F90" i="9" s="1"/>
  <c r="F89" i="5"/>
  <c r="F88" i="5"/>
  <c r="F82" i="5"/>
  <c r="F81" i="5"/>
  <c r="D77" i="19" s="1"/>
  <c r="F77" i="19" s="1"/>
  <c r="G77" i="19" s="1"/>
  <c r="F64" i="5"/>
  <c r="D62" i="19" s="1"/>
  <c r="F62" i="19" s="1"/>
  <c r="F66" i="5"/>
  <c r="D64" i="19" s="1"/>
  <c r="F64" i="19" s="1"/>
  <c r="F63" i="5"/>
  <c r="D61" i="19" s="1"/>
  <c r="F61" i="19" s="1"/>
  <c r="F62" i="5"/>
  <c r="D60" i="19" s="1"/>
  <c r="F60" i="19" s="1"/>
  <c r="F61" i="5"/>
  <c r="D59" i="19" s="1"/>
  <c r="F59" i="19" s="1"/>
  <c r="F60" i="5"/>
  <c r="D58" i="19" s="1"/>
  <c r="F58" i="19" s="1"/>
  <c r="F59" i="5"/>
  <c r="D57" i="19" s="1"/>
  <c r="F57" i="19" s="1"/>
  <c r="F58" i="5"/>
  <c r="D56" i="19" s="1"/>
  <c r="F56" i="19" s="1"/>
  <c r="F57" i="5"/>
  <c r="D55" i="19" s="1"/>
  <c r="F55" i="19" s="1"/>
  <c r="F56" i="5"/>
  <c r="F50" i="5"/>
  <c r="D49" i="19" s="1"/>
  <c r="F49" i="19" s="1"/>
  <c r="D48" i="9" s="1"/>
  <c r="F46" i="5"/>
  <c r="G46" i="5" s="1"/>
  <c r="G45" i="5" s="1"/>
  <c r="F40" i="5"/>
  <c r="D39" i="19" s="1"/>
  <c r="F39" i="19" s="1"/>
  <c r="F39" i="5"/>
  <c r="F38" i="5"/>
  <c r="D37" i="19" s="1"/>
  <c r="F37" i="19" s="1"/>
  <c r="F37" i="5"/>
  <c r="F36" i="5"/>
  <c r="F35" i="5"/>
  <c r="F31" i="5"/>
  <c r="G31" i="5" s="1"/>
  <c r="F30" i="5"/>
  <c r="F29" i="5"/>
  <c r="D28" i="19" s="1"/>
  <c r="F28" i="19" s="1"/>
  <c r="D28" i="9" s="1"/>
  <c r="G17" i="5"/>
  <c r="G21" i="5"/>
  <c r="G23" i="5"/>
  <c r="F14" i="5"/>
  <c r="D14" i="19" s="1"/>
  <c r="D13" i="19" s="1"/>
  <c r="D235" i="5"/>
  <c r="D234" i="5" s="1"/>
  <c r="D221" i="5" s="1"/>
  <c r="E235" i="5"/>
  <c r="E234" i="5" s="1"/>
  <c r="E221" i="5" s="1"/>
  <c r="C234" i="5"/>
  <c r="C221" i="5" s="1"/>
  <c r="C196" i="5"/>
  <c r="C195" i="5" s="1"/>
  <c r="F34" i="5" l="1"/>
  <c r="D54" i="19"/>
  <c r="D53" i="19" s="1"/>
  <c r="F55" i="5"/>
  <c r="G238" i="5"/>
  <c r="G199" i="5"/>
  <c r="D144" i="19"/>
  <c r="F144" i="19" s="1"/>
  <c r="G160" i="5"/>
  <c r="D145" i="19"/>
  <c r="D146" i="19"/>
  <c r="F146" i="19" s="1"/>
  <c r="D62" i="9"/>
  <c r="F62" i="9" s="1"/>
  <c r="G62" i="19"/>
  <c r="D148" i="19"/>
  <c r="F148" i="19" s="1"/>
  <c r="G184" i="5"/>
  <c r="G64" i="19"/>
  <c r="D64" i="9"/>
  <c r="F64" i="9" s="1"/>
  <c r="G191" i="5"/>
  <c r="G55" i="19"/>
  <c r="D55" i="9"/>
  <c r="F55" i="9" s="1"/>
  <c r="G57" i="19"/>
  <c r="D57" i="9"/>
  <c r="F57" i="9" s="1"/>
  <c r="G56" i="19"/>
  <c r="D56" i="9"/>
  <c r="F56" i="9" s="1"/>
  <c r="G58" i="19"/>
  <c r="D58" i="9"/>
  <c r="F58" i="9" s="1"/>
  <c r="G59" i="19"/>
  <c r="D59" i="9"/>
  <c r="F59" i="9" s="1"/>
  <c r="D60" i="9"/>
  <c r="F60" i="9" s="1"/>
  <c r="G60" i="19"/>
  <c r="G61" i="19"/>
  <c r="D61" i="9"/>
  <c r="F61" i="9" s="1"/>
  <c r="D249" i="17"/>
  <c r="F249" i="17" s="1"/>
  <c r="G250" i="14"/>
  <c r="D241" i="11"/>
  <c r="F255" i="9"/>
  <c r="F254" i="9" s="1"/>
  <c r="F253" i="9" s="1"/>
  <c r="G256" i="9"/>
  <c r="G255" i="9" s="1"/>
  <c r="G254" i="9" s="1"/>
  <c r="G253" i="9" s="1"/>
  <c r="D233" i="11"/>
  <c r="D232" i="11" s="1"/>
  <c r="F234" i="11"/>
  <c r="G172" i="5"/>
  <c r="G175" i="5"/>
  <c r="G237" i="5"/>
  <c r="G200" i="5"/>
  <c r="G202" i="5"/>
  <c r="G50" i="5"/>
  <c r="G203" i="5"/>
  <c r="G240" i="5"/>
  <c r="G81" i="5"/>
  <c r="G208" i="5"/>
  <c r="F14" i="19"/>
  <c r="D14" i="9" s="1"/>
  <c r="F14" i="9" s="1"/>
  <c r="D14" i="11" s="1"/>
  <c r="F14" i="11" s="1"/>
  <c r="D14" i="10" s="1"/>
  <c r="F14" i="10" s="1"/>
  <c r="D14" i="14" s="1"/>
  <c r="F14" i="14" s="1"/>
  <c r="D14" i="17" s="1"/>
  <c r="F14" i="17" s="1"/>
  <c r="D14" i="1" s="1"/>
  <c r="D153" i="19"/>
  <c r="F153" i="19" s="1"/>
  <c r="D164" i="9" s="1"/>
  <c r="G228" i="5"/>
  <c r="D154" i="19"/>
  <c r="F154" i="19" s="1"/>
  <c r="G181" i="5"/>
  <c r="D166" i="19"/>
  <c r="F166" i="19" s="1"/>
  <c r="G166" i="19" s="1"/>
  <c r="G170" i="5"/>
  <c r="G229" i="5"/>
  <c r="G171" i="5"/>
  <c r="G230" i="5"/>
  <c r="G237" i="19"/>
  <c r="E181" i="19"/>
  <c r="C205" i="19"/>
  <c r="D48" i="19"/>
  <c r="C74" i="19"/>
  <c r="E74" i="19"/>
  <c r="C142" i="19"/>
  <c r="C141" i="19" s="1"/>
  <c r="C140" i="19" s="1"/>
  <c r="F222" i="5"/>
  <c r="D207" i="19"/>
  <c r="F235" i="5"/>
  <c r="F234" i="5" s="1"/>
  <c r="D220" i="19"/>
  <c r="D219" i="19" s="1"/>
  <c r="G188" i="5"/>
  <c r="G64" i="5"/>
  <c r="G165" i="5"/>
  <c r="G182" i="5"/>
  <c r="G189" i="5"/>
  <c r="G205" i="5"/>
  <c r="G211" i="5"/>
  <c r="G225" i="5"/>
  <c r="G82" i="5"/>
  <c r="D78" i="19"/>
  <c r="F78" i="19" s="1"/>
  <c r="D82" i="9" s="1"/>
  <c r="F82" i="9" s="1"/>
  <c r="G82" i="9" s="1"/>
  <c r="G223" i="5"/>
  <c r="G88" i="5"/>
  <c r="D84" i="19"/>
  <c r="G164" i="5"/>
  <c r="G210" i="5"/>
  <c r="G224" i="5"/>
  <c r="D45" i="19"/>
  <c r="D44" i="19" s="1"/>
  <c r="F45" i="5"/>
  <c r="G89" i="5"/>
  <c r="D85" i="19"/>
  <c r="F85" i="19" s="1"/>
  <c r="D89" i="9" s="1"/>
  <c r="F89" i="9" s="1"/>
  <c r="D85" i="11" s="1"/>
  <c r="F85" i="11" s="1"/>
  <c r="G90" i="5"/>
  <c r="G169" i="5"/>
  <c r="G173" i="5"/>
  <c r="G183" i="5"/>
  <c r="G190" i="5"/>
  <c r="G201" i="5"/>
  <c r="G207" i="5"/>
  <c r="G212" i="5"/>
  <c r="G226" i="5"/>
  <c r="G231" i="5"/>
  <c r="G239" i="5"/>
  <c r="G304" i="5"/>
  <c r="G86" i="19"/>
  <c r="G227" i="5"/>
  <c r="G209" i="5"/>
  <c r="G206" i="5"/>
  <c r="G204" i="5"/>
  <c r="G198" i="5"/>
  <c r="G197" i="5"/>
  <c r="G186" i="5"/>
  <c r="G185" i="5"/>
  <c r="G187" i="5"/>
  <c r="G180" i="5"/>
  <c r="G179" i="5"/>
  <c r="G178" i="5"/>
  <c r="G177" i="5"/>
  <c r="G176" i="5"/>
  <c r="G174" i="5"/>
  <c r="G168" i="5"/>
  <c r="G163" i="5"/>
  <c r="G162" i="5"/>
  <c r="G161" i="5"/>
  <c r="G159" i="5"/>
  <c r="G214" i="19"/>
  <c r="F182" i="19"/>
  <c r="F181" i="19" s="1"/>
  <c r="G208" i="19"/>
  <c r="D36" i="9"/>
  <c r="F36" i="9" s="1"/>
  <c r="G37" i="19"/>
  <c r="F28" i="9"/>
  <c r="D167" i="9"/>
  <c r="F167" i="9" s="1"/>
  <c r="D175" i="9"/>
  <c r="F175" i="9" s="1"/>
  <c r="D183" i="9"/>
  <c r="F183" i="9" s="1"/>
  <c r="G184" i="19"/>
  <c r="D195" i="9"/>
  <c r="F195" i="9" s="1"/>
  <c r="G192" i="19"/>
  <c r="D203" i="9"/>
  <c r="F203" i="9" s="1"/>
  <c r="G228" i="9"/>
  <c r="D213" i="11"/>
  <c r="F213" i="11" s="1"/>
  <c r="G223" i="19"/>
  <c r="D239" i="9"/>
  <c r="F239" i="9" s="1"/>
  <c r="G35" i="5"/>
  <c r="D34" i="19"/>
  <c r="G39" i="5"/>
  <c r="D38" i="19"/>
  <c r="F38" i="19" s="1"/>
  <c r="G60" i="5"/>
  <c r="F25" i="9"/>
  <c r="D25" i="11" s="1"/>
  <c r="F25" i="11" s="1"/>
  <c r="D25" i="10" s="1"/>
  <c r="F25" i="10" s="1"/>
  <c r="D25" i="14" s="1"/>
  <c r="F25" i="14" s="1"/>
  <c r="D25" i="17" s="1"/>
  <c r="F25" i="17" s="1"/>
  <c r="D25" i="1" s="1"/>
  <c r="F25" i="1" s="1"/>
  <c r="D25" i="6" s="1"/>
  <c r="F25" i="6" s="1"/>
  <c r="D25" i="4" s="1"/>
  <c r="F25" i="4" s="1"/>
  <c r="D25" i="7" s="1"/>
  <c r="F25" i="7" s="1"/>
  <c r="D25" i="8" s="1"/>
  <c r="F25" i="8" s="1"/>
  <c r="D168" i="9"/>
  <c r="F168" i="9" s="1"/>
  <c r="D172" i="9"/>
  <c r="F172" i="9" s="1"/>
  <c r="D176" i="9"/>
  <c r="F176" i="9" s="1"/>
  <c r="D180" i="9"/>
  <c r="F180" i="9" s="1"/>
  <c r="D187" i="9"/>
  <c r="F187" i="9" s="1"/>
  <c r="G187" i="9" s="1"/>
  <c r="G185" i="19"/>
  <c r="D196" i="9"/>
  <c r="F196" i="9" s="1"/>
  <c r="G189" i="19"/>
  <c r="D200" i="9"/>
  <c r="F200" i="9" s="1"/>
  <c r="G193" i="19"/>
  <c r="D204" i="9"/>
  <c r="F204" i="9" s="1"/>
  <c r="G197" i="19"/>
  <c r="D208" i="9"/>
  <c r="F208" i="9" s="1"/>
  <c r="G226" i="9"/>
  <c r="D211" i="11"/>
  <c r="F211" i="11" s="1"/>
  <c r="G212" i="19"/>
  <c r="G215" i="19"/>
  <c r="D231" i="9"/>
  <c r="F231" i="9" s="1"/>
  <c r="G224" i="19"/>
  <c r="D240" i="9"/>
  <c r="F240" i="9" s="1"/>
  <c r="G36" i="5"/>
  <c r="D35" i="19"/>
  <c r="F35" i="19" s="1"/>
  <c r="G57" i="5"/>
  <c r="G61" i="5"/>
  <c r="G38" i="5"/>
  <c r="G63" i="5"/>
  <c r="D19" i="11"/>
  <c r="F19" i="11" s="1"/>
  <c r="G19" i="9"/>
  <c r="D81" i="9"/>
  <c r="D158" i="9"/>
  <c r="F158" i="9" s="1"/>
  <c r="D169" i="9"/>
  <c r="F169" i="9" s="1"/>
  <c r="D173" i="9"/>
  <c r="F173" i="9" s="1"/>
  <c r="D181" i="9"/>
  <c r="F181" i="9" s="1"/>
  <c r="D184" i="9"/>
  <c r="F184" i="9" s="1"/>
  <c r="G184" i="9" s="1"/>
  <c r="G186" i="19"/>
  <c r="D197" i="9"/>
  <c r="F197" i="9" s="1"/>
  <c r="G190" i="19"/>
  <c r="D201" i="9"/>
  <c r="F201" i="9" s="1"/>
  <c r="G194" i="19"/>
  <c r="D205" i="9"/>
  <c r="F205" i="9" s="1"/>
  <c r="G198" i="19"/>
  <c r="D209" i="9"/>
  <c r="F209" i="9" s="1"/>
  <c r="G224" i="9"/>
  <c r="D209" i="11"/>
  <c r="F209" i="11" s="1"/>
  <c r="G210" i="19"/>
  <c r="G213" i="19"/>
  <c r="D229" i="9"/>
  <c r="F229" i="9" s="1"/>
  <c r="G221" i="19"/>
  <c r="D237" i="9"/>
  <c r="F237" i="9" s="1"/>
  <c r="D30" i="19"/>
  <c r="F30" i="19" s="1"/>
  <c r="G30" i="19" s="1"/>
  <c r="D30" i="9"/>
  <c r="F30" i="9" s="1"/>
  <c r="C39" i="19"/>
  <c r="C33" i="19" s="1"/>
  <c r="F17" i="9"/>
  <c r="D171" i="9"/>
  <c r="F171" i="9" s="1"/>
  <c r="D179" i="9"/>
  <c r="F179" i="9" s="1"/>
  <c r="D186" i="9"/>
  <c r="F186" i="9" s="1"/>
  <c r="G186" i="9" s="1"/>
  <c r="G188" i="19"/>
  <c r="D199" i="9"/>
  <c r="F199" i="9" s="1"/>
  <c r="G196" i="19"/>
  <c r="D207" i="9"/>
  <c r="F207" i="9" s="1"/>
  <c r="G209" i="19"/>
  <c r="D225" i="9"/>
  <c r="F225" i="9" s="1"/>
  <c r="G66" i="5"/>
  <c r="G59" i="5"/>
  <c r="G30" i="5"/>
  <c r="D29" i="9"/>
  <c r="F29" i="9" s="1"/>
  <c r="D29" i="19"/>
  <c r="F29" i="19" s="1"/>
  <c r="G29" i="19" s="1"/>
  <c r="G37" i="5"/>
  <c r="D36" i="19"/>
  <c r="F36" i="19" s="1"/>
  <c r="G58" i="5"/>
  <c r="G62" i="5"/>
  <c r="F22" i="9"/>
  <c r="D22" i="11" s="1"/>
  <c r="F22" i="11" s="1"/>
  <c r="D22" i="10" s="1"/>
  <c r="F22" i="10" s="1"/>
  <c r="D38" i="9"/>
  <c r="F38" i="9" s="1"/>
  <c r="D39" i="11" s="1"/>
  <c r="F39" i="11" s="1"/>
  <c r="D39" i="10" s="1"/>
  <c r="F39" i="10" s="1"/>
  <c r="D39" i="14" s="1"/>
  <c r="F39" i="14" s="1"/>
  <c r="D39" i="17" s="1"/>
  <c r="F39" i="17" s="1"/>
  <c r="D38" i="1" s="1"/>
  <c r="F38" i="1" s="1"/>
  <c r="D38" i="6" s="1"/>
  <c r="F38" i="6" s="1"/>
  <c r="D39" i="4" s="1"/>
  <c r="F39" i="4" s="1"/>
  <c r="D39" i="7" s="1"/>
  <c r="F39" i="7" s="1"/>
  <c r="D39" i="8" s="1"/>
  <c r="F39" i="8" s="1"/>
  <c r="D47" i="9"/>
  <c r="F48" i="9"/>
  <c r="G90" i="9"/>
  <c r="D86" i="11"/>
  <c r="F86" i="11" s="1"/>
  <c r="D166" i="9"/>
  <c r="F166" i="9" s="1"/>
  <c r="D170" i="9"/>
  <c r="F170" i="9" s="1"/>
  <c r="D174" i="9"/>
  <c r="F174" i="9" s="1"/>
  <c r="D178" i="9"/>
  <c r="F178" i="9" s="1"/>
  <c r="D182" i="9"/>
  <c r="F182" i="9" s="1"/>
  <c r="D185" i="9"/>
  <c r="F185" i="9" s="1"/>
  <c r="G185" i="9" s="1"/>
  <c r="G183" i="19"/>
  <c r="D194" i="9"/>
  <c r="F194" i="9" s="1"/>
  <c r="G187" i="19"/>
  <c r="D198" i="9"/>
  <c r="F198" i="9" s="1"/>
  <c r="G191" i="19"/>
  <c r="D202" i="9"/>
  <c r="F202" i="9" s="1"/>
  <c r="G195" i="19"/>
  <c r="D206" i="9"/>
  <c r="F206" i="9" s="1"/>
  <c r="G211" i="19"/>
  <c r="D227" i="9"/>
  <c r="F227" i="9" s="1"/>
  <c r="G230" i="9"/>
  <c r="D215" i="11"/>
  <c r="F215" i="11" s="1"/>
  <c r="G222" i="19"/>
  <c r="D238" i="9"/>
  <c r="F238" i="9" s="1"/>
  <c r="D24" i="11"/>
  <c r="F24" i="11" s="1"/>
  <c r="D24" i="10" s="1"/>
  <c r="F24" i="10" s="1"/>
  <c r="D24" i="14" s="1"/>
  <c r="F24" i="14" s="1"/>
  <c r="D24" i="17" s="1"/>
  <c r="F24" i="17" s="1"/>
  <c r="G17" i="19"/>
  <c r="G16" i="19"/>
  <c r="D16" i="9"/>
  <c r="F16" i="9" s="1"/>
  <c r="D18" i="11"/>
  <c r="F18" i="11" s="1"/>
  <c r="G18" i="9"/>
  <c r="G21" i="19"/>
  <c r="D21" i="9"/>
  <c r="F21" i="9" s="1"/>
  <c r="C39" i="10"/>
  <c r="C33" i="10" s="1"/>
  <c r="C39" i="7"/>
  <c r="C33" i="7" s="1"/>
  <c r="C39" i="17"/>
  <c r="C33" i="17" s="1"/>
  <c r="C39" i="14"/>
  <c r="C33" i="14" s="1"/>
  <c r="C38" i="1"/>
  <c r="C32" i="1" s="1"/>
  <c r="C39" i="8"/>
  <c r="C33" i="8" s="1"/>
  <c r="C38" i="6"/>
  <c r="C32" i="6" s="1"/>
  <c r="C39" i="4"/>
  <c r="C33" i="4" s="1"/>
  <c r="C39" i="11"/>
  <c r="C33" i="11" s="1"/>
  <c r="C38" i="9"/>
  <c r="C32" i="9" s="1"/>
  <c r="G24" i="9"/>
  <c r="G20" i="19"/>
  <c r="D20" i="9"/>
  <c r="F20" i="9" s="1"/>
  <c r="G23" i="19"/>
  <c r="D23" i="9"/>
  <c r="F23" i="9" s="1"/>
  <c r="G56" i="5"/>
  <c r="G24" i="19"/>
  <c r="G18" i="19"/>
  <c r="E12" i="19"/>
  <c r="E11" i="19" s="1"/>
  <c r="E9" i="19" s="1"/>
  <c r="C273" i="19" s="1"/>
  <c r="C293" i="19" s="1"/>
  <c r="G19" i="19"/>
  <c r="G49" i="19"/>
  <c r="G48" i="19" s="1"/>
  <c r="F48" i="19"/>
  <c r="G281" i="19"/>
  <c r="G293" i="19" s="1"/>
  <c r="E142" i="19"/>
  <c r="E218" i="19"/>
  <c r="E205" i="19" s="1"/>
  <c r="D33" i="19" l="1"/>
  <c r="G55" i="5"/>
  <c r="F207" i="19"/>
  <c r="F206" i="19" s="1"/>
  <c r="D206" i="19"/>
  <c r="D143" i="19"/>
  <c r="F145" i="19"/>
  <c r="G145" i="19" s="1"/>
  <c r="G148" i="19"/>
  <c r="D159" i="9"/>
  <c r="F159" i="9" s="1"/>
  <c r="D150" i="11" s="1"/>
  <c r="F150" i="11" s="1"/>
  <c r="G146" i="19"/>
  <c r="D157" i="9"/>
  <c r="F157" i="9" s="1"/>
  <c r="G157" i="9" s="1"/>
  <c r="D155" i="9"/>
  <c r="F155" i="9" s="1"/>
  <c r="G144" i="19"/>
  <c r="G62" i="9"/>
  <c r="D62" i="11"/>
  <c r="F62" i="11" s="1"/>
  <c r="G64" i="9"/>
  <c r="D64" i="11"/>
  <c r="F64" i="11" s="1"/>
  <c r="G59" i="9"/>
  <c r="D59" i="11"/>
  <c r="F59" i="11" s="1"/>
  <c r="D58" i="11"/>
  <c r="F58" i="11" s="1"/>
  <c r="G58" i="9"/>
  <c r="D60" i="11"/>
  <c r="F60" i="11" s="1"/>
  <c r="G60" i="9"/>
  <c r="G56" i="9"/>
  <c r="D56" i="11"/>
  <c r="F56" i="11" s="1"/>
  <c r="G57" i="9"/>
  <c r="D57" i="11"/>
  <c r="F57" i="11" s="1"/>
  <c r="D61" i="11"/>
  <c r="F61" i="11" s="1"/>
  <c r="G61" i="9"/>
  <c r="G55" i="9"/>
  <c r="D55" i="11"/>
  <c r="F55" i="11" s="1"/>
  <c r="G249" i="17"/>
  <c r="D235" i="1"/>
  <c r="F235" i="1" s="1"/>
  <c r="D177" i="9"/>
  <c r="F177" i="9" s="1"/>
  <c r="G177" i="9" s="1"/>
  <c r="F45" i="19"/>
  <c r="D44" i="9" s="1"/>
  <c r="G234" i="11"/>
  <c r="G233" i="11" s="1"/>
  <c r="G232" i="11" s="1"/>
  <c r="F233" i="11"/>
  <c r="F232" i="11" s="1"/>
  <c r="D249" i="10"/>
  <c r="F241" i="11"/>
  <c r="D240" i="11"/>
  <c r="D239" i="11"/>
  <c r="D238" i="11" s="1"/>
  <c r="F13" i="19"/>
  <c r="G153" i="19"/>
  <c r="F152" i="19"/>
  <c r="G154" i="19"/>
  <c r="D165" i="9"/>
  <c r="F165" i="9" s="1"/>
  <c r="D155" i="11" s="1"/>
  <c r="F155" i="11" s="1"/>
  <c r="D223" i="9"/>
  <c r="G235" i="5"/>
  <c r="G234" i="5" s="1"/>
  <c r="F76" i="19"/>
  <c r="F75" i="19" s="1"/>
  <c r="D152" i="19"/>
  <c r="D142" i="19" s="1"/>
  <c r="G78" i="19"/>
  <c r="G76" i="19" s="1"/>
  <c r="G75" i="19" s="1"/>
  <c r="E141" i="19"/>
  <c r="E140" i="19" s="1"/>
  <c r="D78" i="11"/>
  <c r="F78" i="11" s="1"/>
  <c r="G78" i="11" s="1"/>
  <c r="G89" i="9"/>
  <c r="G85" i="19"/>
  <c r="D76" i="19"/>
  <c r="D75" i="19" s="1"/>
  <c r="G222" i="5"/>
  <c r="F220" i="19"/>
  <c r="F219" i="19" s="1"/>
  <c r="D218" i="19"/>
  <c r="F84" i="19"/>
  <c r="D83" i="19"/>
  <c r="D82" i="19" s="1"/>
  <c r="G24" i="14"/>
  <c r="D52" i="19"/>
  <c r="G39" i="19"/>
  <c r="G24" i="10"/>
  <c r="G182" i="19"/>
  <c r="G181" i="19" s="1"/>
  <c r="G238" i="9"/>
  <c r="D223" i="11"/>
  <c r="F223" i="11" s="1"/>
  <c r="G227" i="9"/>
  <c r="D212" i="11"/>
  <c r="F212" i="11" s="1"/>
  <c r="G202" i="9"/>
  <c r="D191" i="11"/>
  <c r="F191" i="11" s="1"/>
  <c r="D183" i="11"/>
  <c r="F183" i="11" s="1"/>
  <c r="G194" i="9"/>
  <c r="F193" i="9"/>
  <c r="F192" i="9" s="1"/>
  <c r="G182" i="9"/>
  <c r="D172" i="11"/>
  <c r="F172" i="11" s="1"/>
  <c r="G174" i="9"/>
  <c r="D164" i="11"/>
  <c r="F164" i="11" s="1"/>
  <c r="G166" i="9"/>
  <c r="D156" i="11"/>
  <c r="F156" i="11" s="1"/>
  <c r="G30" i="9"/>
  <c r="D30" i="11"/>
  <c r="F30" i="11" s="1"/>
  <c r="G196" i="9"/>
  <c r="D185" i="11"/>
  <c r="F185" i="11" s="1"/>
  <c r="D166" i="11"/>
  <c r="F166" i="11" s="1"/>
  <c r="G176" i="9"/>
  <c r="F34" i="19"/>
  <c r="F33" i="19" s="1"/>
  <c r="D184" i="11"/>
  <c r="F184" i="11" s="1"/>
  <c r="G195" i="9"/>
  <c r="G225" i="9"/>
  <c r="D210" i="11"/>
  <c r="F210" i="11" s="1"/>
  <c r="G179" i="9"/>
  <c r="D169" i="11"/>
  <c r="F169" i="11" s="1"/>
  <c r="G209" i="9"/>
  <c r="D198" i="11"/>
  <c r="F198" i="11" s="1"/>
  <c r="D174" i="11"/>
  <c r="F174" i="11" s="1"/>
  <c r="G174" i="11" s="1"/>
  <c r="G169" i="9"/>
  <c r="D159" i="11"/>
  <c r="F159" i="11" s="1"/>
  <c r="F81" i="9"/>
  <c r="D80" i="9"/>
  <c r="D79" i="9" s="1"/>
  <c r="D34" i="9"/>
  <c r="F34" i="9" s="1"/>
  <c r="G35" i="19"/>
  <c r="G215" i="11"/>
  <c r="D230" i="10"/>
  <c r="F230" i="10" s="1"/>
  <c r="G198" i="9"/>
  <c r="D187" i="11"/>
  <c r="F187" i="11" s="1"/>
  <c r="D175" i="11"/>
  <c r="F175" i="11" s="1"/>
  <c r="G175" i="11" s="1"/>
  <c r="D160" i="11"/>
  <c r="F160" i="11" s="1"/>
  <c r="G170" i="9"/>
  <c r="G86" i="11"/>
  <c r="D91" i="10"/>
  <c r="F91" i="10" s="1"/>
  <c r="D49" i="11"/>
  <c r="G48" i="9"/>
  <c r="G47" i="9" s="1"/>
  <c r="F47" i="9"/>
  <c r="F27" i="19"/>
  <c r="D29" i="11"/>
  <c r="F29" i="11" s="1"/>
  <c r="G29" i="9"/>
  <c r="D196" i="11"/>
  <c r="F196" i="11" s="1"/>
  <c r="G207" i="9"/>
  <c r="D176" i="11"/>
  <c r="F176" i="11" s="1"/>
  <c r="G176" i="11" s="1"/>
  <c r="G171" i="9"/>
  <c r="D161" i="11"/>
  <c r="F161" i="11" s="1"/>
  <c r="G209" i="11"/>
  <c r="D224" i="10"/>
  <c r="F224" i="10" s="1"/>
  <c r="G205" i="9"/>
  <c r="D194" i="11"/>
  <c r="F194" i="11" s="1"/>
  <c r="G197" i="9"/>
  <c r="D186" i="11"/>
  <c r="F186" i="11" s="1"/>
  <c r="G181" i="9"/>
  <c r="D171" i="11"/>
  <c r="F171" i="11" s="1"/>
  <c r="G173" i="9"/>
  <c r="D163" i="11"/>
  <c r="F163" i="11" s="1"/>
  <c r="G240" i="9"/>
  <c r="D225" i="11"/>
  <c r="F225" i="11" s="1"/>
  <c r="G231" i="9"/>
  <c r="D216" i="11"/>
  <c r="F216" i="11" s="1"/>
  <c r="D28" i="11"/>
  <c r="F27" i="9"/>
  <c r="D35" i="9"/>
  <c r="F35" i="9" s="1"/>
  <c r="G36" i="19"/>
  <c r="D214" i="11"/>
  <c r="F214" i="11" s="1"/>
  <c r="G229" i="9"/>
  <c r="D19" i="10"/>
  <c r="F19" i="10" s="1"/>
  <c r="G19" i="11"/>
  <c r="G204" i="9"/>
  <c r="D193" i="11"/>
  <c r="F193" i="11" s="1"/>
  <c r="G168" i="9"/>
  <c r="D158" i="11"/>
  <c r="F158" i="11" s="1"/>
  <c r="G85" i="11"/>
  <c r="D90" i="10"/>
  <c r="F90" i="10" s="1"/>
  <c r="G213" i="11"/>
  <c r="D228" i="10"/>
  <c r="F228" i="10" s="1"/>
  <c r="G175" i="9"/>
  <c r="D165" i="11"/>
  <c r="F165" i="11" s="1"/>
  <c r="G199" i="9"/>
  <c r="D188" i="11"/>
  <c r="F188" i="11" s="1"/>
  <c r="G201" i="9"/>
  <c r="D190" i="11"/>
  <c r="F190" i="11" s="1"/>
  <c r="G158" i="9"/>
  <c r="D149" i="11"/>
  <c r="F149" i="11" s="1"/>
  <c r="G206" i="9"/>
  <c r="D195" i="11"/>
  <c r="F195" i="11" s="1"/>
  <c r="G178" i="9"/>
  <c r="D168" i="11"/>
  <c r="F168" i="11" s="1"/>
  <c r="G237" i="9"/>
  <c r="D222" i="11"/>
  <c r="F222" i="11" s="1"/>
  <c r="G211" i="11"/>
  <c r="D226" i="10"/>
  <c r="F226" i="10" s="1"/>
  <c r="G208" i="9"/>
  <c r="D197" i="11"/>
  <c r="F197" i="11" s="1"/>
  <c r="G200" i="9"/>
  <c r="D189" i="11"/>
  <c r="F189" i="11" s="1"/>
  <c r="D177" i="11"/>
  <c r="F177" i="11" s="1"/>
  <c r="G177" i="11" s="1"/>
  <c r="G180" i="9"/>
  <c r="D170" i="11"/>
  <c r="F170" i="11" s="1"/>
  <c r="G172" i="9"/>
  <c r="D162" i="11"/>
  <c r="F162" i="11" s="1"/>
  <c r="F164" i="9"/>
  <c r="D37" i="9"/>
  <c r="F37" i="9" s="1"/>
  <c r="G38" i="19"/>
  <c r="G239" i="9"/>
  <c r="D224" i="11"/>
  <c r="F224" i="11" s="1"/>
  <c r="G203" i="9"/>
  <c r="D192" i="11"/>
  <c r="F192" i="11" s="1"/>
  <c r="G183" i="9"/>
  <c r="D173" i="11"/>
  <c r="F173" i="11" s="1"/>
  <c r="G167" i="9"/>
  <c r="D157" i="11"/>
  <c r="F157" i="11" s="1"/>
  <c r="D27" i="9"/>
  <c r="D27" i="19"/>
  <c r="D37" i="11"/>
  <c r="F37" i="11" s="1"/>
  <c r="G36" i="9"/>
  <c r="D17" i="11"/>
  <c r="F17" i="11" s="1"/>
  <c r="G17" i="9"/>
  <c r="G39" i="8"/>
  <c r="G39" i="7"/>
  <c r="G23" i="9"/>
  <c r="D23" i="11"/>
  <c r="F23" i="11" s="1"/>
  <c r="D13" i="9"/>
  <c r="D22" i="14"/>
  <c r="F22" i="14" s="1"/>
  <c r="G39" i="11"/>
  <c r="G38" i="1"/>
  <c r="G39" i="10"/>
  <c r="G18" i="11"/>
  <c r="D18" i="10"/>
  <c r="F18" i="10" s="1"/>
  <c r="G24" i="17"/>
  <c r="D24" i="1"/>
  <c r="F24" i="1" s="1"/>
  <c r="D24" i="6" s="1"/>
  <c r="F24" i="6" s="1"/>
  <c r="D24" i="4" s="1"/>
  <c r="F24" i="4" s="1"/>
  <c r="D24" i="7" s="1"/>
  <c r="F24" i="7" s="1"/>
  <c r="D24" i="8" s="1"/>
  <c r="F24" i="8" s="1"/>
  <c r="G24" i="8" s="1"/>
  <c r="G24" i="11"/>
  <c r="G39" i="4"/>
  <c r="G39" i="14"/>
  <c r="G21" i="9"/>
  <c r="D21" i="11"/>
  <c r="F21" i="11" s="1"/>
  <c r="F13" i="9"/>
  <c r="G14" i="10"/>
  <c r="G14" i="14"/>
  <c r="G14" i="17"/>
  <c r="G14" i="9"/>
  <c r="G14" i="11"/>
  <c r="G14" i="19"/>
  <c r="G20" i="9"/>
  <c r="D20" i="11"/>
  <c r="F20" i="11" s="1"/>
  <c r="D15" i="11"/>
  <c r="G38" i="9"/>
  <c r="G38" i="6"/>
  <c r="G39" i="17"/>
  <c r="F54" i="19"/>
  <c r="F53" i="19" s="1"/>
  <c r="D156" i="9" l="1"/>
  <c r="F156" i="9" s="1"/>
  <c r="D147" i="11" s="1"/>
  <c r="F147" i="11" s="1"/>
  <c r="D154" i="10" s="1"/>
  <c r="F154" i="10" s="1"/>
  <c r="G207" i="19"/>
  <c r="G206" i="19" s="1"/>
  <c r="D205" i="19"/>
  <c r="D182" i="19" s="1"/>
  <c r="D181" i="19" s="1"/>
  <c r="D141" i="19" s="1"/>
  <c r="D140" i="19" s="1"/>
  <c r="F163" i="9"/>
  <c r="F223" i="9"/>
  <c r="F222" i="9" s="1"/>
  <c r="D222" i="9"/>
  <c r="D163" i="9"/>
  <c r="F143" i="19"/>
  <c r="F142" i="19" s="1"/>
  <c r="F141" i="19" s="1"/>
  <c r="G159" i="9"/>
  <c r="D148" i="11"/>
  <c r="F148" i="11" s="1"/>
  <c r="D155" i="10" s="1"/>
  <c r="F155" i="10" s="1"/>
  <c r="G143" i="19"/>
  <c r="D65" i="10"/>
  <c r="F65" i="10" s="1"/>
  <c r="G65" i="10" s="1"/>
  <c r="G64" i="11"/>
  <c r="D63" i="10"/>
  <c r="F63" i="10" s="1"/>
  <c r="G63" i="10" s="1"/>
  <c r="G62" i="11"/>
  <c r="G57" i="11"/>
  <c r="D58" i="10"/>
  <c r="F58" i="10" s="1"/>
  <c r="G58" i="10" s="1"/>
  <c r="D57" i="10"/>
  <c r="F57" i="10" s="1"/>
  <c r="G57" i="10" s="1"/>
  <c r="G56" i="11"/>
  <c r="G60" i="11"/>
  <c r="D61" i="10"/>
  <c r="F61" i="10" s="1"/>
  <c r="G61" i="10" s="1"/>
  <c r="D59" i="10"/>
  <c r="F59" i="10" s="1"/>
  <c r="G59" i="10" s="1"/>
  <c r="G58" i="11"/>
  <c r="D56" i="10"/>
  <c r="F56" i="10" s="1"/>
  <c r="G56" i="10" s="1"/>
  <c r="G55" i="11"/>
  <c r="G59" i="11"/>
  <c r="D60" i="10"/>
  <c r="F60" i="10" s="1"/>
  <c r="G60" i="10" s="1"/>
  <c r="D62" i="10"/>
  <c r="F62" i="10" s="1"/>
  <c r="G62" i="10" s="1"/>
  <c r="G61" i="11"/>
  <c r="D235" i="6"/>
  <c r="F235" i="6" s="1"/>
  <c r="G235" i="1"/>
  <c r="G165" i="9"/>
  <c r="D167" i="11"/>
  <c r="F167" i="11" s="1"/>
  <c r="D176" i="10" s="1"/>
  <c r="F176" i="10" s="1"/>
  <c r="G241" i="11"/>
  <c r="D256" i="10"/>
  <c r="F240" i="11"/>
  <c r="F239" i="11"/>
  <c r="F238" i="11" s="1"/>
  <c r="G152" i="19"/>
  <c r="F249" i="10"/>
  <c r="D248" i="10"/>
  <c r="D247" i="10" s="1"/>
  <c r="F44" i="9"/>
  <c r="F43" i="9" s="1"/>
  <c r="D43" i="9"/>
  <c r="F44" i="19"/>
  <c r="F12" i="19" s="1"/>
  <c r="G45" i="19"/>
  <c r="G44" i="19" s="1"/>
  <c r="D74" i="19"/>
  <c r="D83" i="10"/>
  <c r="F83" i="10" s="1"/>
  <c r="D80" i="14" s="1"/>
  <c r="F80" i="14" s="1"/>
  <c r="F218" i="19"/>
  <c r="F205" i="19" s="1"/>
  <c r="G220" i="19"/>
  <c r="D236" i="9"/>
  <c r="D235" i="9" s="1"/>
  <c r="D88" i="9"/>
  <c r="G84" i="19"/>
  <c r="G83" i="19" s="1"/>
  <c r="G82" i="19" s="1"/>
  <c r="G74" i="19" s="1"/>
  <c r="F83" i="19"/>
  <c r="F82" i="19" s="1"/>
  <c r="F74" i="19" s="1"/>
  <c r="D12" i="19"/>
  <c r="D11" i="19" s="1"/>
  <c r="D9" i="19" s="1"/>
  <c r="F63" i="6"/>
  <c r="D63" i="4" s="1"/>
  <c r="F63" i="4" s="1"/>
  <c r="G29" i="11"/>
  <c r="D29" i="10"/>
  <c r="F29" i="10" s="1"/>
  <c r="D77" i="11"/>
  <c r="F80" i="9"/>
  <c r="F79" i="9" s="1"/>
  <c r="G81" i="9"/>
  <c r="G80" i="9" s="1"/>
  <c r="G79" i="9" s="1"/>
  <c r="G166" i="11"/>
  <c r="D175" i="10"/>
  <c r="F175" i="10" s="1"/>
  <c r="D146" i="11"/>
  <c r="G155" i="9"/>
  <c r="F154" i="9"/>
  <c r="G212" i="11"/>
  <c r="D227" i="10"/>
  <c r="F227" i="10" s="1"/>
  <c r="D166" i="10"/>
  <c r="F166" i="10" s="1"/>
  <c r="G157" i="11"/>
  <c r="G192" i="11"/>
  <c r="D203" i="10"/>
  <c r="F203" i="10" s="1"/>
  <c r="G170" i="11"/>
  <c r="D179" i="10"/>
  <c r="F179" i="10" s="1"/>
  <c r="G189" i="11"/>
  <c r="D200" i="10"/>
  <c r="F200" i="10" s="1"/>
  <c r="G226" i="10"/>
  <c r="D226" i="14"/>
  <c r="F226" i="14" s="1"/>
  <c r="G150" i="11"/>
  <c r="D157" i="10"/>
  <c r="F157" i="10" s="1"/>
  <c r="G195" i="11"/>
  <c r="D206" i="10"/>
  <c r="F206" i="10" s="1"/>
  <c r="G147" i="11"/>
  <c r="G228" i="10"/>
  <c r="D228" i="14"/>
  <c r="F228" i="14" s="1"/>
  <c r="G158" i="11"/>
  <c r="D167" i="10"/>
  <c r="F167" i="10" s="1"/>
  <c r="G193" i="11"/>
  <c r="D204" i="10"/>
  <c r="F204" i="10" s="1"/>
  <c r="G225" i="11"/>
  <c r="D240" i="10"/>
  <c r="F240" i="10" s="1"/>
  <c r="G163" i="11"/>
  <c r="D172" i="10"/>
  <c r="F172" i="10" s="1"/>
  <c r="G186" i="11"/>
  <c r="D197" i="10"/>
  <c r="F197" i="10" s="1"/>
  <c r="G224" i="10"/>
  <c r="D224" i="14"/>
  <c r="F224" i="14" s="1"/>
  <c r="D185" i="10"/>
  <c r="F185" i="10" s="1"/>
  <c r="G187" i="11"/>
  <c r="D198" i="10"/>
  <c r="F198" i="10" s="1"/>
  <c r="D168" i="10"/>
  <c r="F168" i="10" s="1"/>
  <c r="G159" i="11"/>
  <c r="G198" i="11"/>
  <c r="D209" i="10"/>
  <c r="F209" i="10" s="1"/>
  <c r="G210" i="11"/>
  <c r="D225" i="10"/>
  <c r="F225" i="10" s="1"/>
  <c r="D33" i="9"/>
  <c r="D32" i="9" s="1"/>
  <c r="G34" i="19"/>
  <c r="G33" i="19" s="1"/>
  <c r="G185" i="11"/>
  <c r="D196" i="10"/>
  <c r="F196" i="10" s="1"/>
  <c r="G156" i="11"/>
  <c r="D165" i="10"/>
  <c r="F165" i="10" s="1"/>
  <c r="G172" i="11"/>
  <c r="D181" i="10"/>
  <c r="F181" i="10" s="1"/>
  <c r="G183" i="11"/>
  <c r="D194" i="10"/>
  <c r="F194" i="10" s="1"/>
  <c r="F182" i="11"/>
  <c r="F181" i="11" s="1"/>
  <c r="G37" i="11"/>
  <c r="D37" i="10"/>
  <c r="F37" i="10" s="1"/>
  <c r="G37" i="9"/>
  <c r="D38" i="11"/>
  <c r="F38" i="11" s="1"/>
  <c r="D154" i="11"/>
  <c r="G164" i="9"/>
  <c r="G214" i="11"/>
  <c r="D229" i="10"/>
  <c r="F229" i="10" s="1"/>
  <c r="G35" i="9"/>
  <c r="D36" i="11"/>
  <c r="F36" i="11" s="1"/>
  <c r="D27" i="11"/>
  <c r="F28" i="11"/>
  <c r="F49" i="11"/>
  <c r="D48" i="11"/>
  <c r="G160" i="11"/>
  <c r="D169" i="10"/>
  <c r="F169" i="10" s="1"/>
  <c r="G34" i="9"/>
  <c r="D35" i="11"/>
  <c r="F35" i="11" s="1"/>
  <c r="D30" i="10"/>
  <c r="F30" i="10" s="1"/>
  <c r="G30" i="11"/>
  <c r="G191" i="11"/>
  <c r="D202" i="10"/>
  <c r="F202" i="10" s="1"/>
  <c r="G223" i="11"/>
  <c r="D238" i="10"/>
  <c r="F238" i="10" s="1"/>
  <c r="D19" i="14"/>
  <c r="F19" i="14" s="1"/>
  <c r="G19" i="10"/>
  <c r="G196" i="11"/>
  <c r="D207" i="10"/>
  <c r="F207" i="10" s="1"/>
  <c r="D184" i="10"/>
  <c r="F184" i="10" s="1"/>
  <c r="G184" i="11"/>
  <c r="D195" i="10"/>
  <c r="F195" i="10" s="1"/>
  <c r="G193" i="9"/>
  <c r="G192" i="9" s="1"/>
  <c r="D182" i="10"/>
  <c r="F182" i="10" s="1"/>
  <c r="G173" i="11"/>
  <c r="G224" i="11"/>
  <c r="D239" i="10"/>
  <c r="F239" i="10" s="1"/>
  <c r="G162" i="11"/>
  <c r="D171" i="10"/>
  <c r="F171" i="10" s="1"/>
  <c r="D186" i="10"/>
  <c r="F186" i="10" s="1"/>
  <c r="G197" i="11"/>
  <c r="D208" i="10"/>
  <c r="F208" i="10" s="1"/>
  <c r="G222" i="11"/>
  <c r="D237" i="10"/>
  <c r="F237" i="10" s="1"/>
  <c r="G168" i="11"/>
  <c r="D177" i="10"/>
  <c r="F177" i="10" s="1"/>
  <c r="G149" i="11"/>
  <c r="D156" i="10"/>
  <c r="F156" i="10" s="1"/>
  <c r="G190" i="11"/>
  <c r="D201" i="10"/>
  <c r="F201" i="10" s="1"/>
  <c r="G188" i="11"/>
  <c r="D199" i="10"/>
  <c r="F199" i="10" s="1"/>
  <c r="D174" i="10"/>
  <c r="F174" i="10" s="1"/>
  <c r="G165" i="11"/>
  <c r="G90" i="10"/>
  <c r="D87" i="14"/>
  <c r="F87" i="14" s="1"/>
  <c r="G216" i="11"/>
  <c r="D231" i="10"/>
  <c r="F231" i="10" s="1"/>
  <c r="G155" i="11"/>
  <c r="D164" i="10"/>
  <c r="F164" i="10" s="1"/>
  <c r="G171" i="11"/>
  <c r="D180" i="10"/>
  <c r="F180" i="10" s="1"/>
  <c r="G194" i="11"/>
  <c r="D205" i="10"/>
  <c r="F205" i="10" s="1"/>
  <c r="G161" i="11"/>
  <c r="D170" i="10"/>
  <c r="F170" i="10" s="1"/>
  <c r="G91" i="10"/>
  <c r="D88" i="14"/>
  <c r="F88" i="14" s="1"/>
  <c r="G230" i="10"/>
  <c r="D230" i="14"/>
  <c r="F230" i="14" s="1"/>
  <c r="D183" i="10"/>
  <c r="F183" i="10" s="1"/>
  <c r="G169" i="11"/>
  <c r="D178" i="10"/>
  <c r="F178" i="10" s="1"/>
  <c r="G164" i="11"/>
  <c r="D173" i="10"/>
  <c r="F173" i="10" s="1"/>
  <c r="G21" i="11"/>
  <c r="D21" i="10"/>
  <c r="F21" i="10" s="1"/>
  <c r="F15" i="11"/>
  <c r="G24" i="4"/>
  <c r="G20" i="11"/>
  <c r="D20" i="10"/>
  <c r="F20" i="10" s="1"/>
  <c r="G24" i="7"/>
  <c r="G17" i="11"/>
  <c r="D17" i="10"/>
  <c r="F17" i="10" s="1"/>
  <c r="G24" i="6"/>
  <c r="G16" i="9"/>
  <c r="D16" i="11"/>
  <c r="F16" i="11" s="1"/>
  <c r="G24" i="1"/>
  <c r="D18" i="14"/>
  <c r="F18" i="14" s="1"/>
  <c r="G18" i="10"/>
  <c r="D22" i="17"/>
  <c r="F22" i="17" s="1"/>
  <c r="D22" i="1" s="1"/>
  <c r="F22" i="1" s="1"/>
  <c r="D23" i="10"/>
  <c r="F23" i="10" s="1"/>
  <c r="G23" i="11"/>
  <c r="D54" i="9"/>
  <c r="D53" i="9" s="1"/>
  <c r="F52" i="19"/>
  <c r="G54" i="19"/>
  <c r="G53" i="19" s="1"/>
  <c r="D154" i="9" l="1"/>
  <c r="D153" i="9" s="1"/>
  <c r="D208" i="11"/>
  <c r="F208" i="11" s="1"/>
  <c r="D223" i="10" s="1"/>
  <c r="F223" i="10" s="1"/>
  <c r="F222" i="10" s="1"/>
  <c r="G156" i="9"/>
  <c r="G154" i="9" s="1"/>
  <c r="G223" i="9"/>
  <c r="G222" i="9" s="1"/>
  <c r="G163" i="9"/>
  <c r="G148" i="11"/>
  <c r="D153" i="11"/>
  <c r="G219" i="19"/>
  <c r="G218" i="19" s="1"/>
  <c r="G205" i="19" s="1"/>
  <c r="G142" i="19"/>
  <c r="G141" i="19" s="1"/>
  <c r="D63" i="14"/>
  <c r="F63" i="14" s="1"/>
  <c r="D63" i="17" s="1"/>
  <c r="F63" i="17" s="1"/>
  <c r="G63" i="17" s="1"/>
  <c r="D45" i="11"/>
  <c r="D44" i="11" s="1"/>
  <c r="D63" i="7"/>
  <c r="G63" i="4"/>
  <c r="F140" i="19"/>
  <c r="D235" i="4"/>
  <c r="F235" i="4" s="1"/>
  <c r="G235" i="6"/>
  <c r="G167" i="11"/>
  <c r="G44" i="9"/>
  <c r="G43" i="9" s="1"/>
  <c r="G83" i="10"/>
  <c r="F248" i="10"/>
  <c r="F247" i="10" s="1"/>
  <c r="G249" i="10"/>
  <c r="G248" i="10" s="1"/>
  <c r="G247" i="10" s="1"/>
  <c r="D249" i="14"/>
  <c r="D255" i="10"/>
  <c r="D254" i="10" s="1"/>
  <c r="D253" i="10" s="1"/>
  <c r="F256" i="10"/>
  <c r="G239" i="11"/>
  <c r="G238" i="11" s="1"/>
  <c r="G240" i="11"/>
  <c r="D234" i="9"/>
  <c r="D221" i="9" s="1"/>
  <c r="D193" i="9" s="1"/>
  <c r="D192" i="9" s="1"/>
  <c r="F236" i="9"/>
  <c r="F235" i="9" s="1"/>
  <c r="D87" i="9"/>
  <c r="D86" i="9" s="1"/>
  <c r="D78" i="9" s="1"/>
  <c r="F88" i="9"/>
  <c r="G52" i="19"/>
  <c r="G63" i="6"/>
  <c r="F11" i="19"/>
  <c r="F9" i="19" s="1"/>
  <c r="G174" i="10"/>
  <c r="D177" i="14"/>
  <c r="F177" i="14" s="1"/>
  <c r="D28" i="10"/>
  <c r="F27" i="11"/>
  <c r="F154" i="11"/>
  <c r="F153" i="11" s="1"/>
  <c r="G176" i="10"/>
  <c r="D179" i="14"/>
  <c r="F179" i="14" s="1"/>
  <c r="G88" i="14"/>
  <c r="D90" i="17"/>
  <c r="F90" i="17" s="1"/>
  <c r="G164" i="10"/>
  <c r="D167" i="14"/>
  <c r="F167" i="14" s="1"/>
  <c r="G80" i="14"/>
  <c r="D82" i="17"/>
  <c r="F82" i="17" s="1"/>
  <c r="G199" i="10"/>
  <c r="D202" i="14"/>
  <c r="F202" i="14" s="1"/>
  <c r="G237" i="10"/>
  <c r="D237" i="14"/>
  <c r="F237" i="14" s="1"/>
  <c r="G155" i="10"/>
  <c r="D158" i="14"/>
  <c r="F158" i="14" s="1"/>
  <c r="G165" i="10"/>
  <c r="D168" i="14"/>
  <c r="F168" i="14" s="1"/>
  <c r="G209" i="10"/>
  <c r="D212" i="14"/>
  <c r="F212" i="14" s="1"/>
  <c r="G185" i="10"/>
  <c r="D188" i="14"/>
  <c r="F188" i="14" s="1"/>
  <c r="G204" i="10"/>
  <c r="D207" i="14"/>
  <c r="F207" i="14" s="1"/>
  <c r="G157" i="10"/>
  <c r="D160" i="14"/>
  <c r="F160" i="14" s="1"/>
  <c r="G179" i="10"/>
  <c r="D182" i="14"/>
  <c r="F182" i="14" s="1"/>
  <c r="G173" i="10"/>
  <c r="D176" i="14"/>
  <c r="F176" i="14" s="1"/>
  <c r="G183" i="10"/>
  <c r="D186" i="14"/>
  <c r="F186" i="14" s="1"/>
  <c r="G238" i="10"/>
  <c r="D238" i="14"/>
  <c r="F238" i="14" s="1"/>
  <c r="G178" i="10"/>
  <c r="D181" i="14"/>
  <c r="F181" i="14" s="1"/>
  <c r="G230" i="14"/>
  <c r="D229" i="17"/>
  <c r="F229" i="17" s="1"/>
  <c r="G170" i="10"/>
  <c r="D173" i="14"/>
  <c r="F173" i="14" s="1"/>
  <c r="G180" i="10"/>
  <c r="D183" i="14"/>
  <c r="F183" i="14" s="1"/>
  <c r="D62" i="14"/>
  <c r="F62" i="14" s="1"/>
  <c r="D62" i="17" s="1"/>
  <c r="F62" i="17" s="1"/>
  <c r="G201" i="10"/>
  <c r="D204" i="14"/>
  <c r="G177" i="10"/>
  <c r="D180" i="14"/>
  <c r="F180" i="14" s="1"/>
  <c r="G208" i="10"/>
  <c r="D211" i="14"/>
  <c r="F211" i="14" s="1"/>
  <c r="G171" i="10"/>
  <c r="D174" i="14"/>
  <c r="F174" i="14" s="1"/>
  <c r="G239" i="10"/>
  <c r="D239" i="14"/>
  <c r="F239" i="14" s="1"/>
  <c r="G195" i="10"/>
  <c r="D198" i="14"/>
  <c r="F198" i="14" s="1"/>
  <c r="G207" i="10"/>
  <c r="D210" i="14"/>
  <c r="F210" i="14" s="1"/>
  <c r="F48" i="11"/>
  <c r="D49" i="10"/>
  <c r="G49" i="11"/>
  <c r="G48" i="11" s="1"/>
  <c r="G37" i="10"/>
  <c r="D37" i="14"/>
  <c r="F37" i="14" s="1"/>
  <c r="G181" i="10"/>
  <c r="D184" i="14"/>
  <c r="F184" i="14" s="1"/>
  <c r="G225" i="10"/>
  <c r="D225" i="14"/>
  <c r="F225" i="14" s="1"/>
  <c r="D223" i="17"/>
  <c r="F223" i="17" s="1"/>
  <c r="G224" i="14"/>
  <c r="G172" i="10"/>
  <c r="D175" i="14"/>
  <c r="F175" i="14" s="1"/>
  <c r="G240" i="10"/>
  <c r="D240" i="14"/>
  <c r="F240" i="14" s="1"/>
  <c r="G167" i="10"/>
  <c r="D170" i="14"/>
  <c r="F170" i="14" s="1"/>
  <c r="G154" i="10"/>
  <c r="D157" i="14"/>
  <c r="F157" i="14" s="1"/>
  <c r="G206" i="10"/>
  <c r="D209" i="14"/>
  <c r="F209" i="14" s="1"/>
  <c r="G200" i="10"/>
  <c r="D203" i="14"/>
  <c r="F203" i="14" s="1"/>
  <c r="G203" i="10"/>
  <c r="D206" i="14"/>
  <c r="F206" i="14" s="1"/>
  <c r="G175" i="10"/>
  <c r="D178" i="14"/>
  <c r="F178" i="14" s="1"/>
  <c r="G29" i="10"/>
  <c r="D29" i="14"/>
  <c r="F29" i="14" s="1"/>
  <c r="G202" i="10"/>
  <c r="D205" i="14"/>
  <c r="F205" i="14" s="1"/>
  <c r="G169" i="10"/>
  <c r="D172" i="14"/>
  <c r="F172" i="14" s="1"/>
  <c r="G229" i="10"/>
  <c r="D229" i="14"/>
  <c r="F229" i="14" s="1"/>
  <c r="F33" i="9"/>
  <c r="F32" i="9" s="1"/>
  <c r="D12" i="9"/>
  <c r="G25" i="8" s="1"/>
  <c r="G168" i="10"/>
  <c r="D171" i="14"/>
  <c r="F171" i="14" s="1"/>
  <c r="G227" i="10"/>
  <c r="D227" i="14"/>
  <c r="F146" i="11"/>
  <c r="D145" i="11"/>
  <c r="G205" i="10"/>
  <c r="D208" i="14"/>
  <c r="F208" i="14" s="1"/>
  <c r="G231" i="10"/>
  <c r="D231" i="14"/>
  <c r="F231" i="14" s="1"/>
  <c r="G87" i="14"/>
  <c r="D89" i="17"/>
  <c r="F89" i="17" s="1"/>
  <c r="G156" i="10"/>
  <c r="D159" i="14"/>
  <c r="F159" i="14" s="1"/>
  <c r="G186" i="10"/>
  <c r="D189" i="14"/>
  <c r="F189" i="14" s="1"/>
  <c r="G189" i="14" s="1"/>
  <c r="G184" i="10"/>
  <c r="D187" i="14"/>
  <c r="F187" i="14" s="1"/>
  <c r="D30" i="14"/>
  <c r="F30" i="14" s="1"/>
  <c r="G30" i="10"/>
  <c r="G38" i="11"/>
  <c r="D38" i="10"/>
  <c r="F38" i="10" s="1"/>
  <c r="D197" i="14"/>
  <c r="F197" i="14" s="1"/>
  <c r="F193" i="10"/>
  <c r="F192" i="10" s="1"/>
  <c r="G194" i="10"/>
  <c r="D58" i="14"/>
  <c r="F58" i="14" s="1"/>
  <c r="G198" i="10"/>
  <c r="D201" i="14"/>
  <c r="F201" i="14" s="1"/>
  <c r="G197" i="10"/>
  <c r="D200" i="14"/>
  <c r="F200" i="14" s="1"/>
  <c r="G228" i="14"/>
  <c r="D227" i="17"/>
  <c r="F227" i="17" s="1"/>
  <c r="G226" i="14"/>
  <c r="D225" i="17"/>
  <c r="F225" i="17" s="1"/>
  <c r="G182" i="10"/>
  <c r="D185" i="14"/>
  <c r="F185" i="14" s="1"/>
  <c r="D19" i="17"/>
  <c r="F19" i="17" s="1"/>
  <c r="G19" i="14"/>
  <c r="G35" i="11"/>
  <c r="D35" i="10"/>
  <c r="F35" i="10" s="1"/>
  <c r="G36" i="11"/>
  <c r="D36" i="10"/>
  <c r="F36" i="10" s="1"/>
  <c r="G182" i="11"/>
  <c r="G181" i="11" s="1"/>
  <c r="G196" i="10"/>
  <c r="D199" i="14"/>
  <c r="F199" i="14" s="1"/>
  <c r="G166" i="10"/>
  <c r="D169" i="14"/>
  <c r="F169" i="14" s="1"/>
  <c r="F153" i="9"/>
  <c r="F152" i="9" s="1"/>
  <c r="D76" i="11"/>
  <c r="D75" i="11" s="1"/>
  <c r="F77" i="11"/>
  <c r="G23" i="10"/>
  <c r="D23" i="14"/>
  <c r="F23" i="14" s="1"/>
  <c r="D18" i="17"/>
  <c r="F18" i="17" s="1"/>
  <c r="G18" i="14"/>
  <c r="C27" i="9"/>
  <c r="G28" i="9"/>
  <c r="G27" i="9" s="1"/>
  <c r="C27" i="4"/>
  <c r="C28" i="7"/>
  <c r="G20" i="10"/>
  <c r="D20" i="14"/>
  <c r="F20" i="14" s="1"/>
  <c r="D15" i="10"/>
  <c r="F15" i="10" s="1"/>
  <c r="F13" i="11"/>
  <c r="D22" i="6"/>
  <c r="F22" i="6" s="1"/>
  <c r="G17" i="10"/>
  <c r="D17" i="14"/>
  <c r="F17" i="14" s="1"/>
  <c r="G25" i="10"/>
  <c r="G25" i="4"/>
  <c r="G25" i="1"/>
  <c r="G25" i="6"/>
  <c r="G25" i="7"/>
  <c r="G25" i="14"/>
  <c r="G25" i="17"/>
  <c r="G25" i="11"/>
  <c r="G25" i="9"/>
  <c r="G25" i="19"/>
  <c r="C27" i="6"/>
  <c r="C27" i="10"/>
  <c r="G21" i="10"/>
  <c r="D21" i="14"/>
  <c r="F21" i="14" s="1"/>
  <c r="G16" i="11"/>
  <c r="D16" i="10"/>
  <c r="C27" i="11"/>
  <c r="G28" i="11"/>
  <c r="G27" i="11" s="1"/>
  <c r="C27" i="14"/>
  <c r="C28" i="8"/>
  <c r="C27" i="19"/>
  <c r="G28" i="19"/>
  <c r="G27" i="19" s="1"/>
  <c r="C27" i="1"/>
  <c r="C27" i="17"/>
  <c r="D13" i="11"/>
  <c r="F54" i="9"/>
  <c r="F53" i="9" s="1"/>
  <c r="D52" i="9"/>
  <c r="D254" i="5"/>
  <c r="D253" i="5" s="1"/>
  <c r="E253" i="5"/>
  <c r="F254" i="5"/>
  <c r="F253" i="5" s="1"/>
  <c r="G306" i="5" s="1"/>
  <c r="G254" i="5"/>
  <c r="G253" i="5" s="1"/>
  <c r="D248" i="5"/>
  <c r="D247" i="5" s="1"/>
  <c r="E248" i="5"/>
  <c r="E247" i="5" s="1"/>
  <c r="F248" i="5"/>
  <c r="F247" i="5" s="1"/>
  <c r="G305" i="5" s="1"/>
  <c r="G248" i="5"/>
  <c r="G247" i="5" s="1"/>
  <c r="G303" i="5"/>
  <c r="F221" i="5"/>
  <c r="G221" i="5"/>
  <c r="D196" i="5"/>
  <c r="D195" i="5" s="1"/>
  <c r="E196" i="5"/>
  <c r="E195" i="5" s="1"/>
  <c r="F196" i="5"/>
  <c r="F195" i="5" s="1"/>
  <c r="G196" i="5"/>
  <c r="G195" i="5" s="1"/>
  <c r="D167" i="5"/>
  <c r="E167" i="5"/>
  <c r="G301" i="5" s="1"/>
  <c r="F167" i="5"/>
  <c r="G167" i="5"/>
  <c r="D158" i="5"/>
  <c r="E158" i="5"/>
  <c r="G300" i="5" s="1"/>
  <c r="F158" i="5"/>
  <c r="G158" i="5"/>
  <c r="F207" i="11" l="1"/>
  <c r="D222" i="10"/>
  <c r="G208" i="11"/>
  <c r="G207" i="11" s="1"/>
  <c r="G223" i="10"/>
  <c r="G222" i="10" s="1"/>
  <c r="D223" i="14"/>
  <c r="D222" i="14" s="1"/>
  <c r="F45" i="11"/>
  <c r="D45" i="10" s="1"/>
  <c r="G140" i="19"/>
  <c r="G63" i="14"/>
  <c r="G153" i="9"/>
  <c r="G152" i="9" s="1"/>
  <c r="D62" i="1"/>
  <c r="F62" i="1" s="1"/>
  <c r="G62" i="1" s="1"/>
  <c r="D152" i="9"/>
  <c r="D151" i="9" s="1"/>
  <c r="G62" i="17"/>
  <c r="D61" i="1"/>
  <c r="F61" i="1" s="1"/>
  <c r="G61" i="1" s="1"/>
  <c r="D235" i="7"/>
  <c r="F235" i="7" s="1"/>
  <c r="G235" i="4"/>
  <c r="F255" i="10"/>
  <c r="F254" i="10" s="1"/>
  <c r="F253" i="10" s="1"/>
  <c r="D256" i="14"/>
  <c r="G256" i="10"/>
  <c r="G255" i="10" s="1"/>
  <c r="G254" i="10" s="1"/>
  <c r="G253" i="10" s="1"/>
  <c r="D248" i="14"/>
  <c r="D247" i="14" s="1"/>
  <c r="F249" i="14"/>
  <c r="F227" i="14"/>
  <c r="D11" i="9"/>
  <c r="D9" i="9" s="1"/>
  <c r="D221" i="11"/>
  <c r="D220" i="11" s="1"/>
  <c r="G236" i="9"/>
  <c r="F234" i="9"/>
  <c r="F221" i="9" s="1"/>
  <c r="F151" i="9" s="1"/>
  <c r="F87" i="9"/>
  <c r="F86" i="9" s="1"/>
  <c r="F78" i="9" s="1"/>
  <c r="D84" i="11"/>
  <c r="G88" i="9"/>
  <c r="G87" i="9" s="1"/>
  <c r="G86" i="9" s="1"/>
  <c r="G78" i="9" s="1"/>
  <c r="F157" i="5"/>
  <c r="F156" i="5" s="1"/>
  <c r="F155" i="5" s="1"/>
  <c r="D144" i="11"/>
  <c r="G35" i="10"/>
  <c r="D35" i="14"/>
  <c r="F35" i="14" s="1"/>
  <c r="G197" i="14"/>
  <c r="D194" i="17"/>
  <c r="F194" i="17" s="1"/>
  <c r="D34" i="11"/>
  <c r="D33" i="11" s="1"/>
  <c r="G33" i="9"/>
  <c r="G32" i="9" s="1"/>
  <c r="F12" i="9"/>
  <c r="G29" i="14"/>
  <c r="D29" i="17"/>
  <c r="F29" i="17" s="1"/>
  <c r="D209" i="1"/>
  <c r="F209" i="1" s="1"/>
  <c r="G223" i="17"/>
  <c r="G37" i="14"/>
  <c r="D37" i="17"/>
  <c r="F37" i="17" s="1"/>
  <c r="D163" i="10"/>
  <c r="D162" i="10" s="1"/>
  <c r="G154" i="11"/>
  <c r="G153" i="11" s="1"/>
  <c r="D167" i="17"/>
  <c r="F167" i="17" s="1"/>
  <c r="G169" i="14"/>
  <c r="G185" i="14"/>
  <c r="D183" i="17"/>
  <c r="F183" i="17" s="1"/>
  <c r="D60" i="14"/>
  <c r="F60" i="14" s="1"/>
  <c r="D60" i="17" s="1"/>
  <c r="F60" i="17" s="1"/>
  <c r="G200" i="14"/>
  <c r="D197" i="17"/>
  <c r="F197" i="17" s="1"/>
  <c r="G58" i="14"/>
  <c r="D58" i="17"/>
  <c r="F58" i="17" s="1"/>
  <c r="G38" i="10"/>
  <c r="D38" i="14"/>
  <c r="F38" i="14" s="1"/>
  <c r="D187" i="17"/>
  <c r="F187" i="17" s="1"/>
  <c r="G89" i="17"/>
  <c r="D84" i="1"/>
  <c r="F84" i="1" s="1"/>
  <c r="G208" i="14"/>
  <c r="D205" i="17"/>
  <c r="F205" i="17" s="1"/>
  <c r="G171" i="14"/>
  <c r="D169" i="17"/>
  <c r="F169" i="17" s="1"/>
  <c r="G203" i="14"/>
  <c r="D200" i="17"/>
  <c r="F200" i="17" s="1"/>
  <c r="G209" i="14"/>
  <c r="D206" i="17"/>
  <c r="F206" i="17" s="1"/>
  <c r="G170" i="14"/>
  <c r="D168" i="17"/>
  <c r="F168" i="17" s="1"/>
  <c r="G175" i="14"/>
  <c r="D173" i="17"/>
  <c r="F173" i="17" s="1"/>
  <c r="D65" i="14"/>
  <c r="F65" i="14" s="1"/>
  <c r="D65" i="17" s="1"/>
  <c r="F65" i="17" s="1"/>
  <c r="G198" i="14"/>
  <c r="D195" i="17"/>
  <c r="F195" i="17" s="1"/>
  <c r="G174" i="14"/>
  <c r="D172" i="17"/>
  <c r="F172" i="17" s="1"/>
  <c r="G180" i="14"/>
  <c r="D178" i="17"/>
  <c r="F178" i="17" s="1"/>
  <c r="G183" i="14"/>
  <c r="D181" i="17"/>
  <c r="F181" i="17" s="1"/>
  <c r="G229" i="17"/>
  <c r="D215" i="1"/>
  <c r="F215" i="1" s="1"/>
  <c r="G186" i="14"/>
  <c r="D184" i="17"/>
  <c r="F184" i="17" s="1"/>
  <c r="D61" i="14"/>
  <c r="F61" i="14" s="1"/>
  <c r="D61" i="17" s="1"/>
  <c r="F61" i="17" s="1"/>
  <c r="G160" i="14"/>
  <c r="D159" i="17"/>
  <c r="F159" i="17" s="1"/>
  <c r="G207" i="14"/>
  <c r="D204" i="17"/>
  <c r="F204" i="17" s="1"/>
  <c r="D186" i="17"/>
  <c r="F186" i="17" s="1"/>
  <c r="G188" i="14"/>
  <c r="G168" i="14"/>
  <c r="D166" i="17"/>
  <c r="F166" i="17" s="1"/>
  <c r="G237" i="14"/>
  <c r="D236" i="17"/>
  <c r="F236" i="17" s="1"/>
  <c r="G82" i="17"/>
  <c r="D77" i="1"/>
  <c r="F77" i="1" s="1"/>
  <c r="G90" i="17"/>
  <c r="D85" i="1"/>
  <c r="F85" i="1" s="1"/>
  <c r="D56" i="14"/>
  <c r="F56" i="14" s="1"/>
  <c r="G77" i="11"/>
  <c r="G76" i="11" s="1"/>
  <c r="G75" i="11" s="1"/>
  <c r="D82" i="10"/>
  <c r="F76" i="11"/>
  <c r="F75" i="11" s="1"/>
  <c r="G36" i="10"/>
  <c r="D36" i="14"/>
  <c r="F36" i="14" s="1"/>
  <c r="G193" i="10"/>
  <c r="G192" i="10" s="1"/>
  <c r="D153" i="10"/>
  <c r="G146" i="11"/>
  <c r="G145" i="11" s="1"/>
  <c r="F145" i="11"/>
  <c r="G229" i="14"/>
  <c r="D228" i="17"/>
  <c r="F228" i="17" s="1"/>
  <c r="G205" i="14"/>
  <c r="D202" i="17"/>
  <c r="F202" i="17" s="1"/>
  <c r="G184" i="14"/>
  <c r="D182" i="17"/>
  <c r="F182" i="17" s="1"/>
  <c r="F28" i="10"/>
  <c r="D27" i="10"/>
  <c r="D19" i="1"/>
  <c r="F19" i="1" s="1"/>
  <c r="G19" i="17"/>
  <c r="G30" i="14"/>
  <c r="D30" i="17"/>
  <c r="F30" i="17" s="1"/>
  <c r="D170" i="17"/>
  <c r="F170" i="17" s="1"/>
  <c r="G172" i="14"/>
  <c r="G178" i="14"/>
  <c r="D176" i="17"/>
  <c r="F176" i="17" s="1"/>
  <c r="G199" i="14"/>
  <c r="D196" i="17"/>
  <c r="F196" i="17" s="1"/>
  <c r="G225" i="17"/>
  <c r="D211" i="1"/>
  <c r="F211" i="1" s="1"/>
  <c r="G227" i="17"/>
  <c r="D213" i="1"/>
  <c r="F213" i="1" s="1"/>
  <c r="D198" i="17"/>
  <c r="F198" i="17" s="1"/>
  <c r="G201" i="14"/>
  <c r="G187" i="14"/>
  <c r="D185" i="17"/>
  <c r="F185" i="17" s="1"/>
  <c r="G159" i="14"/>
  <c r="D158" i="17"/>
  <c r="F158" i="17" s="1"/>
  <c r="G231" i="14"/>
  <c r="D230" i="17"/>
  <c r="F230" i="17" s="1"/>
  <c r="G230" i="17" s="1"/>
  <c r="D59" i="14"/>
  <c r="F59" i="14" s="1"/>
  <c r="D59" i="17" s="1"/>
  <c r="F59" i="17" s="1"/>
  <c r="G206" i="14"/>
  <c r="D203" i="17"/>
  <c r="F203" i="17" s="1"/>
  <c r="D57" i="14"/>
  <c r="F57" i="14" s="1"/>
  <c r="G157" i="14"/>
  <c r="D156" i="17"/>
  <c r="F156" i="17" s="1"/>
  <c r="G240" i="14"/>
  <c r="D239" i="17"/>
  <c r="F239" i="17" s="1"/>
  <c r="G225" i="14"/>
  <c r="D224" i="17"/>
  <c r="F224" i="17" s="1"/>
  <c r="F49" i="10"/>
  <c r="D48" i="10"/>
  <c r="G210" i="14"/>
  <c r="D207" i="17"/>
  <c r="F207" i="17" s="1"/>
  <c r="G239" i="14"/>
  <c r="D238" i="17"/>
  <c r="F238" i="17" s="1"/>
  <c r="G211" i="14"/>
  <c r="D208" i="17"/>
  <c r="F208" i="17" s="1"/>
  <c r="F204" i="14"/>
  <c r="F196" i="14" s="1"/>
  <c r="F195" i="14" s="1"/>
  <c r="G62" i="14"/>
  <c r="G173" i="14"/>
  <c r="D171" i="17"/>
  <c r="F171" i="17" s="1"/>
  <c r="G181" i="14"/>
  <c r="D179" i="17"/>
  <c r="F179" i="17" s="1"/>
  <c r="G238" i="14"/>
  <c r="D237" i="17"/>
  <c r="F237" i="17" s="1"/>
  <c r="G176" i="14"/>
  <c r="D174" i="17"/>
  <c r="F174" i="17" s="1"/>
  <c r="G182" i="14"/>
  <c r="D180" i="17"/>
  <c r="F180" i="17" s="1"/>
  <c r="D66" i="14"/>
  <c r="F66" i="14" s="1"/>
  <c r="D66" i="17" s="1"/>
  <c r="F66" i="17" s="1"/>
  <c r="G212" i="14"/>
  <c r="D209" i="17"/>
  <c r="F209" i="17" s="1"/>
  <c r="D157" i="17"/>
  <c r="F157" i="17" s="1"/>
  <c r="G158" i="14"/>
  <c r="G202" i="14"/>
  <c r="D199" i="17"/>
  <c r="F199" i="17" s="1"/>
  <c r="G167" i="14"/>
  <c r="D165" i="17"/>
  <c r="F165" i="17" s="1"/>
  <c r="G179" i="14"/>
  <c r="D177" i="17"/>
  <c r="F177" i="17" s="1"/>
  <c r="D175" i="17"/>
  <c r="F175" i="17" s="1"/>
  <c r="G177" i="14"/>
  <c r="D18" i="1"/>
  <c r="F18" i="1" s="1"/>
  <c r="G18" i="17"/>
  <c r="D13" i="10"/>
  <c r="F16" i="10"/>
  <c r="F13" i="10" s="1"/>
  <c r="D17" i="17"/>
  <c r="F17" i="17" s="1"/>
  <c r="G17" i="14"/>
  <c r="G23" i="14"/>
  <c r="D23" i="17"/>
  <c r="F23" i="17" s="1"/>
  <c r="D15" i="14"/>
  <c r="G21" i="14"/>
  <c r="D21" i="17"/>
  <c r="F21" i="17" s="1"/>
  <c r="G22" i="1"/>
  <c r="G22" i="17"/>
  <c r="G22" i="10"/>
  <c r="G22" i="14"/>
  <c r="G22" i="11"/>
  <c r="G22" i="9"/>
  <c r="G22" i="19"/>
  <c r="G22" i="6"/>
  <c r="D22" i="4"/>
  <c r="F22" i="4" s="1"/>
  <c r="D22" i="7" s="1"/>
  <c r="F22" i="7" s="1"/>
  <c r="D22" i="8" s="1"/>
  <c r="F22" i="8" s="1"/>
  <c r="G20" i="14"/>
  <c r="D20" i="17"/>
  <c r="F20" i="17" s="1"/>
  <c r="G54" i="9"/>
  <c r="G53" i="9" s="1"/>
  <c r="D54" i="11"/>
  <c r="D53" i="11" s="1"/>
  <c r="F52" i="9"/>
  <c r="D157" i="5"/>
  <c r="D156" i="5" s="1"/>
  <c r="D155" i="5" s="1"/>
  <c r="G302" i="5"/>
  <c r="E157" i="5"/>
  <c r="E156" i="5" s="1"/>
  <c r="E155" i="5" s="1"/>
  <c r="G157" i="5"/>
  <c r="G156" i="5" s="1"/>
  <c r="G155" i="5" s="1"/>
  <c r="F223" i="14" l="1"/>
  <c r="G45" i="11"/>
  <c r="G44" i="11" s="1"/>
  <c r="F44" i="11"/>
  <c r="G235" i="9"/>
  <c r="G234" i="9" s="1"/>
  <c r="G221" i="9" s="1"/>
  <c r="G151" i="9" s="1"/>
  <c r="F222" i="14"/>
  <c r="D62" i="6"/>
  <c r="F62" i="6" s="1"/>
  <c r="D62" i="4" s="1"/>
  <c r="F62" i="4" s="1"/>
  <c r="G65" i="17"/>
  <c r="D64" i="1"/>
  <c r="F64" i="1" s="1"/>
  <c r="G64" i="1" s="1"/>
  <c r="G59" i="17"/>
  <c r="D58" i="1"/>
  <c r="F58" i="1" s="1"/>
  <c r="G58" i="1" s="1"/>
  <c r="G60" i="17"/>
  <c r="D59" i="1"/>
  <c r="F59" i="1" s="1"/>
  <c r="G59" i="1" s="1"/>
  <c r="G66" i="17"/>
  <c r="D65" i="1"/>
  <c r="F65" i="1" s="1"/>
  <c r="G65" i="1" s="1"/>
  <c r="D60" i="1"/>
  <c r="F60" i="1" s="1"/>
  <c r="G60" i="1" s="1"/>
  <c r="G61" i="17"/>
  <c r="G58" i="17"/>
  <c r="D57" i="1"/>
  <c r="F57" i="1" s="1"/>
  <c r="G57" i="1" s="1"/>
  <c r="G235" i="7"/>
  <c r="D235" i="8"/>
  <c r="F235" i="8" s="1"/>
  <c r="G235" i="8" s="1"/>
  <c r="G227" i="14"/>
  <c r="D226" i="17"/>
  <c r="F226" i="17" s="1"/>
  <c r="G249" i="14"/>
  <c r="G248" i="14" s="1"/>
  <c r="G247" i="14" s="1"/>
  <c r="D248" i="17"/>
  <c r="F248" i="14"/>
  <c r="F247" i="14" s="1"/>
  <c r="F256" i="14"/>
  <c r="D255" i="14"/>
  <c r="D254" i="14" s="1"/>
  <c r="D253" i="14" s="1"/>
  <c r="D44" i="10"/>
  <c r="F45" i="10"/>
  <c r="D83" i="11"/>
  <c r="D82" i="11" s="1"/>
  <c r="D74" i="11" s="1"/>
  <c r="F84" i="11"/>
  <c r="F221" i="11"/>
  <c r="F220" i="11" s="1"/>
  <c r="D219" i="11"/>
  <c r="D206" i="11" s="1"/>
  <c r="D182" i="11" s="1"/>
  <c r="D181" i="11" s="1"/>
  <c r="D143" i="11" s="1"/>
  <c r="D142" i="11" s="1"/>
  <c r="G144" i="11"/>
  <c r="G143" i="11" s="1"/>
  <c r="G52" i="9"/>
  <c r="G176" i="17"/>
  <c r="D166" i="1"/>
  <c r="F166" i="1" s="1"/>
  <c r="D19" i="6"/>
  <c r="F19" i="6" s="1"/>
  <c r="G19" i="1"/>
  <c r="G56" i="14"/>
  <c r="D56" i="17"/>
  <c r="F56" i="17" s="1"/>
  <c r="G236" i="17"/>
  <c r="D222" i="1"/>
  <c r="F222" i="1" s="1"/>
  <c r="G159" i="17"/>
  <c r="D149" i="1"/>
  <c r="F149" i="1" s="1"/>
  <c r="G181" i="17"/>
  <c r="D171" i="1"/>
  <c r="F171" i="1" s="1"/>
  <c r="G195" i="17"/>
  <c r="D184" i="1"/>
  <c r="F184" i="1" s="1"/>
  <c r="G206" i="17"/>
  <c r="D195" i="1"/>
  <c r="F195" i="1" s="1"/>
  <c r="G183" i="17"/>
  <c r="D173" i="1"/>
  <c r="F173" i="1" s="1"/>
  <c r="G165" i="17"/>
  <c r="D155" i="1"/>
  <c r="F155" i="1" s="1"/>
  <c r="G66" i="14"/>
  <c r="G237" i="17"/>
  <c r="D223" i="1"/>
  <c r="F223" i="1" s="1"/>
  <c r="G57" i="14"/>
  <c r="D57" i="17"/>
  <c r="F57" i="17" s="1"/>
  <c r="G185" i="17"/>
  <c r="D175" i="1"/>
  <c r="F175" i="1" s="1"/>
  <c r="G84" i="1"/>
  <c r="D85" i="6"/>
  <c r="F85" i="6" s="1"/>
  <c r="G175" i="17"/>
  <c r="D165" i="1"/>
  <c r="F165" i="1" s="1"/>
  <c r="G157" i="17"/>
  <c r="D147" i="1"/>
  <c r="F147" i="1" s="1"/>
  <c r="G213" i="1"/>
  <c r="D213" i="6"/>
  <c r="F213" i="6" s="1"/>
  <c r="G177" i="17"/>
  <c r="D167" i="1"/>
  <c r="F167" i="1" s="1"/>
  <c r="G199" i="17"/>
  <c r="D188" i="1"/>
  <c r="F188" i="1" s="1"/>
  <c r="G209" i="17"/>
  <c r="D198" i="1"/>
  <c r="F198" i="1" s="1"/>
  <c r="G174" i="17"/>
  <c r="D164" i="1"/>
  <c r="F164" i="1" s="1"/>
  <c r="D169" i="1"/>
  <c r="F169" i="1" s="1"/>
  <c r="G179" i="17"/>
  <c r="G208" i="17"/>
  <c r="D197" i="1"/>
  <c r="F197" i="1" s="1"/>
  <c r="G207" i="17"/>
  <c r="D196" i="1"/>
  <c r="F196" i="1" s="1"/>
  <c r="G224" i="17"/>
  <c r="D210" i="1"/>
  <c r="F210" i="1" s="1"/>
  <c r="D146" i="1"/>
  <c r="F146" i="1" s="1"/>
  <c r="G156" i="17"/>
  <c r="G203" i="17"/>
  <c r="D192" i="1"/>
  <c r="F192" i="1" s="1"/>
  <c r="G59" i="14"/>
  <c r="G158" i="17"/>
  <c r="D148" i="1"/>
  <c r="F148" i="1" s="1"/>
  <c r="G170" i="17"/>
  <c r="D160" i="1"/>
  <c r="F160" i="1" s="1"/>
  <c r="G202" i="17"/>
  <c r="D191" i="1"/>
  <c r="F191" i="1" s="1"/>
  <c r="F144" i="11"/>
  <c r="F143" i="11" s="1"/>
  <c r="G205" i="17"/>
  <c r="D194" i="1"/>
  <c r="F194" i="1" s="1"/>
  <c r="G187" i="17"/>
  <c r="D177" i="1"/>
  <c r="F177" i="1" s="1"/>
  <c r="D157" i="1"/>
  <c r="F157" i="1" s="1"/>
  <c r="G167" i="17"/>
  <c r="G37" i="17"/>
  <c r="D36" i="1"/>
  <c r="F36" i="1" s="1"/>
  <c r="D29" i="1"/>
  <c r="F29" i="1" s="1"/>
  <c r="G29" i="17"/>
  <c r="F34" i="11"/>
  <c r="F33" i="11" s="1"/>
  <c r="D12" i="11"/>
  <c r="D11" i="11" s="1"/>
  <c r="G35" i="14"/>
  <c r="D35" i="17"/>
  <c r="F35" i="17" s="1"/>
  <c r="G211" i="1"/>
  <c r="D211" i="6"/>
  <c r="F211" i="6" s="1"/>
  <c r="G30" i="17"/>
  <c r="D30" i="1"/>
  <c r="F30" i="1" s="1"/>
  <c r="G85" i="1"/>
  <c r="D86" i="6"/>
  <c r="F86" i="6" s="1"/>
  <c r="G184" i="17"/>
  <c r="D174" i="1"/>
  <c r="F174" i="1" s="1"/>
  <c r="G178" i="17"/>
  <c r="D168" i="1"/>
  <c r="F168" i="1" s="1"/>
  <c r="G173" i="17"/>
  <c r="D163" i="1"/>
  <c r="F163" i="1" s="1"/>
  <c r="G169" i="17"/>
  <c r="D159" i="1"/>
  <c r="F159" i="1" s="1"/>
  <c r="G197" i="17"/>
  <c r="D186" i="1"/>
  <c r="F186" i="1" s="1"/>
  <c r="G180" i="17"/>
  <c r="D170" i="1"/>
  <c r="F170" i="1" s="1"/>
  <c r="G171" i="17"/>
  <c r="D161" i="1"/>
  <c r="F161" i="1" s="1"/>
  <c r="G238" i="17"/>
  <c r="D224" i="1"/>
  <c r="F224" i="1" s="1"/>
  <c r="G239" i="17"/>
  <c r="D225" i="1"/>
  <c r="F225" i="1" s="1"/>
  <c r="D216" i="1"/>
  <c r="F216" i="1" s="1"/>
  <c r="G216" i="1" s="1"/>
  <c r="G198" i="17"/>
  <c r="D187" i="1"/>
  <c r="F187" i="1" s="1"/>
  <c r="G228" i="17"/>
  <c r="D214" i="1"/>
  <c r="F214" i="1" s="1"/>
  <c r="F153" i="10"/>
  <c r="D152" i="10"/>
  <c r="F82" i="10"/>
  <c r="D81" i="10"/>
  <c r="D80" i="10" s="1"/>
  <c r="G186" i="17"/>
  <c r="D176" i="1"/>
  <c r="F176" i="1" s="1"/>
  <c r="G38" i="14"/>
  <c r="D38" i="17"/>
  <c r="F38" i="17" s="1"/>
  <c r="D183" i="1"/>
  <c r="G194" i="17"/>
  <c r="F11" i="9"/>
  <c r="F9" i="9" s="1"/>
  <c r="G204" i="14"/>
  <c r="G196" i="14" s="1"/>
  <c r="G195" i="14" s="1"/>
  <c r="D201" i="17"/>
  <c r="F48" i="10"/>
  <c r="D49" i="14"/>
  <c r="G49" i="10"/>
  <c r="G48" i="10" s="1"/>
  <c r="G196" i="17"/>
  <c r="D185" i="1"/>
  <c r="F185" i="1" s="1"/>
  <c r="D28" i="14"/>
  <c r="F27" i="10"/>
  <c r="G28" i="10"/>
  <c r="G27" i="10" s="1"/>
  <c r="G182" i="17"/>
  <c r="D172" i="1"/>
  <c r="F172" i="1" s="1"/>
  <c r="G36" i="14"/>
  <c r="D36" i="17"/>
  <c r="F36" i="17" s="1"/>
  <c r="G77" i="1"/>
  <c r="D78" i="6"/>
  <c r="F78" i="6" s="1"/>
  <c r="G166" i="17"/>
  <c r="D156" i="1"/>
  <c r="F156" i="1" s="1"/>
  <c r="G204" i="17"/>
  <c r="D193" i="1"/>
  <c r="F193" i="1" s="1"/>
  <c r="G61" i="14"/>
  <c r="G215" i="1"/>
  <c r="D215" i="6"/>
  <c r="F215" i="6" s="1"/>
  <c r="G172" i="17"/>
  <c r="D162" i="1"/>
  <c r="F162" i="1" s="1"/>
  <c r="G65" i="14"/>
  <c r="G168" i="17"/>
  <c r="D158" i="1"/>
  <c r="F158" i="1" s="1"/>
  <c r="G200" i="17"/>
  <c r="D189" i="1"/>
  <c r="F189" i="1" s="1"/>
  <c r="G60" i="14"/>
  <c r="F163" i="10"/>
  <c r="F162" i="10" s="1"/>
  <c r="G209" i="1"/>
  <c r="D209" i="6"/>
  <c r="F209" i="6" s="1"/>
  <c r="G22" i="7"/>
  <c r="G22" i="4"/>
  <c r="D20" i="1"/>
  <c r="F20" i="1" s="1"/>
  <c r="G20" i="17"/>
  <c r="G22" i="8"/>
  <c r="F15" i="14"/>
  <c r="G15" i="14" s="1"/>
  <c r="G17" i="17"/>
  <c r="D17" i="1"/>
  <c r="F17" i="1" s="1"/>
  <c r="G18" i="1"/>
  <c r="D18" i="6"/>
  <c r="F18" i="6" s="1"/>
  <c r="G21" i="17"/>
  <c r="D21" i="1"/>
  <c r="F21" i="1" s="1"/>
  <c r="G23" i="17"/>
  <c r="D23" i="1"/>
  <c r="F23" i="1" s="1"/>
  <c r="G16" i="10"/>
  <c r="D16" i="14"/>
  <c r="F16" i="14" s="1"/>
  <c r="C13" i="11"/>
  <c r="C12" i="11" s="1"/>
  <c r="C11" i="11" s="1"/>
  <c r="C9" i="11" s="1"/>
  <c r="G15" i="11"/>
  <c r="G13" i="11" s="1"/>
  <c r="C13" i="17"/>
  <c r="C12" i="17" s="1"/>
  <c r="C11" i="17" s="1"/>
  <c r="C9" i="17" s="1"/>
  <c r="C13" i="10"/>
  <c r="C12" i="10" s="1"/>
  <c r="C11" i="10" s="1"/>
  <c r="C9" i="10" s="1"/>
  <c r="G15" i="10"/>
  <c r="F54" i="11"/>
  <c r="F53" i="11" s="1"/>
  <c r="D52" i="11"/>
  <c r="C13" i="14"/>
  <c r="C12" i="14" s="1"/>
  <c r="C11" i="14" s="1"/>
  <c r="C9" i="14" s="1"/>
  <c r="C12" i="7"/>
  <c r="C11" i="7" s="1"/>
  <c r="C9" i="7" s="1"/>
  <c r="C13" i="9"/>
  <c r="C12" i="9" s="1"/>
  <c r="C11" i="9" s="1"/>
  <c r="C9" i="9" s="1"/>
  <c r="G15" i="9"/>
  <c r="G13" i="9" s="1"/>
  <c r="G12" i="9" s="1"/>
  <c r="C13" i="1"/>
  <c r="C12" i="1" s="1"/>
  <c r="C11" i="1" s="1"/>
  <c r="C9" i="1" s="1"/>
  <c r="C13" i="4"/>
  <c r="C12" i="4" s="1"/>
  <c r="C11" i="4" s="1"/>
  <c r="C9" i="4" s="1"/>
  <c r="G15" i="19"/>
  <c r="G13" i="19" s="1"/>
  <c r="G12" i="19" s="1"/>
  <c r="G11" i="19" s="1"/>
  <c r="G9" i="19" s="1"/>
  <c r="C13" i="19"/>
  <c r="C12" i="19" s="1"/>
  <c r="C11" i="19" s="1"/>
  <c r="C9" i="19" s="1"/>
  <c r="C13" i="6"/>
  <c r="C12" i="6" s="1"/>
  <c r="C11" i="6" s="1"/>
  <c r="C9" i="6" s="1"/>
  <c r="C12" i="8"/>
  <c r="C11" i="8" s="1"/>
  <c r="C9" i="8" s="1"/>
  <c r="D87" i="5"/>
  <c r="D86" i="5" s="1"/>
  <c r="E87" i="5"/>
  <c r="E86" i="5" s="1"/>
  <c r="F87" i="5"/>
  <c r="F86" i="5" s="1"/>
  <c r="G87" i="5"/>
  <c r="G86" i="5" s="1"/>
  <c r="D49" i="5"/>
  <c r="E49" i="5"/>
  <c r="F49" i="5"/>
  <c r="G49" i="5"/>
  <c r="D28" i="5"/>
  <c r="E28" i="5"/>
  <c r="F28" i="5"/>
  <c r="E13" i="5"/>
  <c r="F13" i="5"/>
  <c r="G223" i="14" l="1"/>
  <c r="G222" i="14" s="1"/>
  <c r="D222" i="17"/>
  <c r="F222" i="17" s="1"/>
  <c r="D208" i="1" s="1"/>
  <c r="F208" i="1" s="1"/>
  <c r="F183" i="1"/>
  <c r="G183" i="1" s="1"/>
  <c r="G226" i="17"/>
  <c r="D212" i="1"/>
  <c r="F212" i="1" s="1"/>
  <c r="G212" i="1" s="1"/>
  <c r="G57" i="17"/>
  <c r="D56" i="1"/>
  <c r="F56" i="1" s="1"/>
  <c r="G56" i="1" s="1"/>
  <c r="G62" i="4"/>
  <c r="D62" i="7"/>
  <c r="G56" i="17"/>
  <c r="D55" i="1"/>
  <c r="F55" i="1" s="1"/>
  <c r="G55" i="1" s="1"/>
  <c r="F255" i="14"/>
  <c r="F254" i="14" s="1"/>
  <c r="F253" i="14" s="1"/>
  <c r="D255" i="17"/>
  <c r="G256" i="14"/>
  <c r="G255" i="14" s="1"/>
  <c r="G254" i="14" s="1"/>
  <c r="G253" i="14" s="1"/>
  <c r="F248" i="17"/>
  <c r="D247" i="17"/>
  <c r="D246" i="17" s="1"/>
  <c r="F44" i="10"/>
  <c r="D45" i="14"/>
  <c r="G45" i="10"/>
  <c r="G44" i="10" s="1"/>
  <c r="D236" i="10"/>
  <c r="D235" i="10" s="1"/>
  <c r="G221" i="11"/>
  <c r="F219" i="11"/>
  <c r="F206" i="11" s="1"/>
  <c r="F142" i="11" s="1"/>
  <c r="F83" i="11"/>
  <c r="F82" i="11" s="1"/>
  <c r="F74" i="11" s="1"/>
  <c r="D89" i="10"/>
  <c r="G84" i="11"/>
  <c r="G83" i="11" s="1"/>
  <c r="G82" i="11" s="1"/>
  <c r="G74" i="11" s="1"/>
  <c r="D12" i="5"/>
  <c r="D11" i="5" s="1"/>
  <c r="G62" i="6"/>
  <c r="G11" i="9"/>
  <c r="G9" i="9" s="1"/>
  <c r="E12" i="5"/>
  <c r="E11" i="5" s="1"/>
  <c r="F63" i="7"/>
  <c r="D63" i="8" s="1"/>
  <c r="F63" i="8" s="1"/>
  <c r="G63" i="8" s="1"/>
  <c r="D57" i="6"/>
  <c r="F57" i="6" s="1"/>
  <c r="G158" i="1"/>
  <c r="D158" i="6"/>
  <c r="F158" i="6" s="1"/>
  <c r="G162" i="1"/>
  <c r="D162" i="6"/>
  <c r="F162" i="6" s="1"/>
  <c r="D215" i="4"/>
  <c r="F215" i="4" s="1"/>
  <c r="G215" i="6"/>
  <c r="G193" i="1"/>
  <c r="D193" i="6"/>
  <c r="F193" i="6" s="1"/>
  <c r="G78" i="6"/>
  <c r="D77" i="4"/>
  <c r="F77" i="4" s="1"/>
  <c r="D35" i="1"/>
  <c r="F35" i="1" s="1"/>
  <c r="G36" i="17"/>
  <c r="G172" i="1"/>
  <c r="D172" i="6"/>
  <c r="F172" i="6" s="1"/>
  <c r="F201" i="17"/>
  <c r="D79" i="14"/>
  <c r="G82" i="10"/>
  <c r="G81" i="10" s="1"/>
  <c r="G80" i="10" s="1"/>
  <c r="F81" i="10"/>
  <c r="F80" i="10" s="1"/>
  <c r="G187" i="1"/>
  <c r="D187" i="6"/>
  <c r="F187" i="6" s="1"/>
  <c r="G225" i="1"/>
  <c r="D225" i="6"/>
  <c r="F225" i="6" s="1"/>
  <c r="G161" i="1"/>
  <c r="D161" i="6"/>
  <c r="F161" i="6" s="1"/>
  <c r="G159" i="1"/>
  <c r="D159" i="6"/>
  <c r="F159" i="6" s="1"/>
  <c r="G168" i="1"/>
  <c r="D168" i="6"/>
  <c r="F168" i="6" s="1"/>
  <c r="D85" i="4"/>
  <c r="F85" i="4" s="1"/>
  <c r="G86" i="6"/>
  <c r="G211" i="6"/>
  <c r="D211" i="4"/>
  <c r="F211" i="4" s="1"/>
  <c r="G36" i="1"/>
  <c r="D36" i="6"/>
  <c r="F36" i="6" s="1"/>
  <c r="G191" i="1"/>
  <c r="D191" i="6"/>
  <c r="F191" i="6" s="1"/>
  <c r="G148" i="1"/>
  <c r="D148" i="6"/>
  <c r="F148" i="6" s="1"/>
  <c r="G192" i="1"/>
  <c r="D192" i="6"/>
  <c r="F192" i="6" s="1"/>
  <c r="G210" i="1"/>
  <c r="D210" i="6"/>
  <c r="F210" i="6" s="1"/>
  <c r="G197" i="1"/>
  <c r="D197" i="6"/>
  <c r="F197" i="6" s="1"/>
  <c r="G164" i="1"/>
  <c r="D164" i="6"/>
  <c r="F164" i="6" s="1"/>
  <c r="G188" i="1"/>
  <c r="D188" i="6"/>
  <c r="F188" i="6" s="1"/>
  <c r="G213" i="6"/>
  <c r="D213" i="4"/>
  <c r="F213" i="4" s="1"/>
  <c r="G147" i="1"/>
  <c r="D147" i="6"/>
  <c r="F147" i="6" s="1"/>
  <c r="G184" i="1"/>
  <c r="D184" i="6"/>
  <c r="F184" i="6" s="1"/>
  <c r="G149" i="1"/>
  <c r="D149" i="6"/>
  <c r="F149" i="6" s="1"/>
  <c r="D19" i="4"/>
  <c r="F19" i="4" s="1"/>
  <c r="G19" i="6"/>
  <c r="D166" i="14"/>
  <c r="D165" i="14" s="1"/>
  <c r="G163" i="10"/>
  <c r="G162" i="10" s="1"/>
  <c r="G176" i="1"/>
  <c r="D176" i="6"/>
  <c r="F176" i="6" s="1"/>
  <c r="D151" i="10"/>
  <c r="G34" i="11"/>
  <c r="G33" i="11" s="1"/>
  <c r="D34" i="10"/>
  <c r="D33" i="10" s="1"/>
  <c r="F12" i="11"/>
  <c r="G177" i="1"/>
  <c r="D177" i="6"/>
  <c r="F177" i="6" s="1"/>
  <c r="G175" i="1"/>
  <c r="D175" i="6"/>
  <c r="F175" i="6" s="1"/>
  <c r="G223" i="1"/>
  <c r="D223" i="6"/>
  <c r="F223" i="6" s="1"/>
  <c r="G155" i="1"/>
  <c r="D155" i="6"/>
  <c r="F155" i="6" s="1"/>
  <c r="G166" i="1"/>
  <c r="D166" i="6"/>
  <c r="F166" i="6" s="1"/>
  <c r="D209" i="4"/>
  <c r="F209" i="4" s="1"/>
  <c r="G209" i="6"/>
  <c r="G189" i="1"/>
  <c r="D189" i="6"/>
  <c r="F189" i="6" s="1"/>
  <c r="G156" i="1"/>
  <c r="D156" i="6"/>
  <c r="F156" i="6" s="1"/>
  <c r="F28" i="14"/>
  <c r="D27" i="14"/>
  <c r="D48" i="14"/>
  <c r="F49" i="14"/>
  <c r="D156" i="14"/>
  <c r="G153" i="10"/>
  <c r="G152" i="10" s="1"/>
  <c r="F152" i="10"/>
  <c r="D216" i="6"/>
  <c r="F216" i="6" s="1"/>
  <c r="G224" i="1"/>
  <c r="D224" i="6"/>
  <c r="F224" i="6" s="1"/>
  <c r="G170" i="1"/>
  <c r="D170" i="6"/>
  <c r="F170" i="6" s="1"/>
  <c r="G186" i="1"/>
  <c r="D186" i="6"/>
  <c r="F186" i="6" s="1"/>
  <c r="G163" i="1"/>
  <c r="D163" i="6"/>
  <c r="F163" i="6" s="1"/>
  <c r="G174" i="1"/>
  <c r="D174" i="6"/>
  <c r="F174" i="6" s="1"/>
  <c r="G30" i="1"/>
  <c r="D30" i="6"/>
  <c r="F30" i="6" s="1"/>
  <c r="D61" i="6"/>
  <c r="F61" i="6" s="1"/>
  <c r="D61" i="4" s="1"/>
  <c r="F61" i="4" s="1"/>
  <c r="G61" i="4" s="1"/>
  <c r="G35" i="17"/>
  <c r="D34" i="1"/>
  <c r="F34" i="1" s="1"/>
  <c r="G160" i="1"/>
  <c r="D160" i="6"/>
  <c r="F160" i="6" s="1"/>
  <c r="G196" i="1"/>
  <c r="D196" i="6"/>
  <c r="F196" i="6" s="1"/>
  <c r="G198" i="1"/>
  <c r="D198" i="6"/>
  <c r="F198" i="6" s="1"/>
  <c r="G167" i="1"/>
  <c r="D167" i="6"/>
  <c r="F167" i="6" s="1"/>
  <c r="G165" i="1"/>
  <c r="D165" i="6"/>
  <c r="F165" i="6" s="1"/>
  <c r="G195" i="1"/>
  <c r="D195" i="6"/>
  <c r="F195" i="6" s="1"/>
  <c r="G171" i="1"/>
  <c r="D171" i="6"/>
  <c r="F171" i="6" s="1"/>
  <c r="G222" i="1"/>
  <c r="D222" i="6"/>
  <c r="F222" i="6" s="1"/>
  <c r="D9" i="11"/>
  <c r="G185" i="1"/>
  <c r="D185" i="6"/>
  <c r="F185" i="6" s="1"/>
  <c r="G38" i="17"/>
  <c r="D37" i="1"/>
  <c r="F37" i="1" s="1"/>
  <c r="G214" i="1"/>
  <c r="D214" i="6"/>
  <c r="F214" i="6" s="1"/>
  <c r="G29" i="1"/>
  <c r="D29" i="6"/>
  <c r="F29" i="6" s="1"/>
  <c r="G157" i="1"/>
  <c r="D157" i="6"/>
  <c r="F157" i="6" s="1"/>
  <c r="G194" i="1"/>
  <c r="D194" i="6"/>
  <c r="F194" i="6" s="1"/>
  <c r="G146" i="1"/>
  <c r="D146" i="6"/>
  <c r="F146" i="6" s="1"/>
  <c r="G169" i="1"/>
  <c r="D169" i="6"/>
  <c r="F169" i="6" s="1"/>
  <c r="G85" i="6"/>
  <c r="D84" i="4"/>
  <c r="F84" i="4" s="1"/>
  <c r="G173" i="1"/>
  <c r="D173" i="6"/>
  <c r="F173" i="6" s="1"/>
  <c r="G16" i="14"/>
  <c r="G13" i="14" s="1"/>
  <c r="D16" i="17"/>
  <c r="F16" i="17" s="1"/>
  <c r="G21" i="1"/>
  <c r="D21" i="6"/>
  <c r="F21" i="6" s="1"/>
  <c r="G17" i="1"/>
  <c r="D17" i="6"/>
  <c r="F17" i="6" s="1"/>
  <c r="G13" i="10"/>
  <c r="G23" i="1"/>
  <c r="D23" i="6"/>
  <c r="F23" i="6" s="1"/>
  <c r="D18" i="4"/>
  <c r="F18" i="4" s="1"/>
  <c r="G18" i="6"/>
  <c r="D13" i="14"/>
  <c r="G20" i="1"/>
  <c r="D20" i="6"/>
  <c r="F20" i="6" s="1"/>
  <c r="D15" i="17"/>
  <c r="F13" i="14"/>
  <c r="D55" i="10"/>
  <c r="D54" i="10" s="1"/>
  <c r="G54" i="11"/>
  <c r="G53" i="11" s="1"/>
  <c r="F52" i="11"/>
  <c r="F12" i="5"/>
  <c r="F11" i="5" s="1"/>
  <c r="D54" i="5"/>
  <c r="E54" i="5"/>
  <c r="F54" i="5"/>
  <c r="G54" i="5"/>
  <c r="D80" i="5"/>
  <c r="D79" i="5" s="1"/>
  <c r="D78" i="5" s="1"/>
  <c r="E80" i="5"/>
  <c r="E79" i="5" s="1"/>
  <c r="E78" i="5" s="1"/>
  <c r="F80" i="5"/>
  <c r="F79" i="5" s="1"/>
  <c r="F78" i="5" s="1"/>
  <c r="G80" i="5"/>
  <c r="G79" i="5" s="1"/>
  <c r="G78" i="5" s="1"/>
  <c r="G222" i="17" l="1"/>
  <c r="G221" i="17" s="1"/>
  <c r="F221" i="17"/>
  <c r="G208" i="1"/>
  <c r="G207" i="1" s="1"/>
  <c r="D208" i="6"/>
  <c r="F208" i="6" s="1"/>
  <c r="G208" i="6" s="1"/>
  <c r="D221" i="17"/>
  <c r="D183" i="6"/>
  <c r="F183" i="6" s="1"/>
  <c r="G183" i="6" s="1"/>
  <c r="D207" i="1"/>
  <c r="F207" i="1"/>
  <c r="G220" i="11"/>
  <c r="G219" i="11" s="1"/>
  <c r="G206" i="11" s="1"/>
  <c r="G142" i="11" s="1"/>
  <c r="D9" i="5"/>
  <c r="D212" i="6"/>
  <c r="F212" i="6" s="1"/>
  <c r="G248" i="17"/>
  <c r="G247" i="17" s="1"/>
  <c r="G246" i="17" s="1"/>
  <c r="D234" i="1"/>
  <c r="F247" i="17"/>
  <c r="F246" i="17" s="1"/>
  <c r="F255" i="17"/>
  <c r="D254" i="17"/>
  <c r="D253" i="17" s="1"/>
  <c r="D252" i="17" s="1"/>
  <c r="D44" i="14"/>
  <c r="F45" i="14"/>
  <c r="G12" i="11"/>
  <c r="E9" i="5"/>
  <c r="C300" i="5" s="1"/>
  <c r="C320" i="5" s="1"/>
  <c r="D234" i="10"/>
  <c r="D221" i="10" s="1"/>
  <c r="D193" i="10" s="1"/>
  <c r="D192" i="10" s="1"/>
  <c r="D150" i="10" s="1"/>
  <c r="D149" i="10" s="1"/>
  <c r="F236" i="10"/>
  <c r="F235" i="10" s="1"/>
  <c r="F89" i="10"/>
  <c r="D88" i="10"/>
  <c r="D87" i="10" s="1"/>
  <c r="D79" i="10" s="1"/>
  <c r="G52" i="11"/>
  <c r="F151" i="10"/>
  <c r="F150" i="10" s="1"/>
  <c r="F62" i="7"/>
  <c r="D62" i="8" s="1"/>
  <c r="F62" i="8" s="1"/>
  <c r="G62" i="8" s="1"/>
  <c r="G63" i="7"/>
  <c r="G151" i="10"/>
  <c r="G150" i="10" s="1"/>
  <c r="F11" i="11"/>
  <c r="F9" i="11" s="1"/>
  <c r="G173" i="6"/>
  <c r="D172" i="4"/>
  <c r="F172" i="4" s="1"/>
  <c r="G169" i="6"/>
  <c r="D168" i="4"/>
  <c r="G29" i="6"/>
  <c r="D29" i="4"/>
  <c r="F29" i="4" s="1"/>
  <c r="D195" i="4"/>
  <c r="F195" i="4" s="1"/>
  <c r="G195" i="6"/>
  <c r="G34" i="1"/>
  <c r="D34" i="6"/>
  <c r="F34" i="6" s="1"/>
  <c r="G30" i="6"/>
  <c r="D30" i="4"/>
  <c r="F30" i="4" s="1"/>
  <c r="G163" i="6"/>
  <c r="G170" i="6"/>
  <c r="D169" i="4"/>
  <c r="F169" i="4" s="1"/>
  <c r="G216" i="6"/>
  <c r="D216" i="4"/>
  <c r="F216" i="4" s="1"/>
  <c r="G216" i="4" s="1"/>
  <c r="D209" i="7"/>
  <c r="F209" i="7" s="1"/>
  <c r="G209" i="4"/>
  <c r="G155" i="6"/>
  <c r="D174" i="4"/>
  <c r="F174" i="4" s="1"/>
  <c r="G175" i="6"/>
  <c r="D19" i="7"/>
  <c r="F19" i="7" s="1"/>
  <c r="G19" i="4"/>
  <c r="D211" i="7"/>
  <c r="F211" i="7" s="1"/>
  <c r="G211" i="4"/>
  <c r="G168" i="6"/>
  <c r="G161" i="6"/>
  <c r="D187" i="4"/>
  <c r="F187" i="4" s="1"/>
  <c r="G187" i="6"/>
  <c r="F79" i="14"/>
  <c r="D78" i="14"/>
  <c r="D77" i="14" s="1"/>
  <c r="G172" i="6"/>
  <c r="D171" i="4"/>
  <c r="F171" i="4" s="1"/>
  <c r="G77" i="4"/>
  <c r="D78" i="7"/>
  <c r="F78" i="7" s="1"/>
  <c r="G158" i="6"/>
  <c r="D56" i="6"/>
  <c r="F56" i="6" s="1"/>
  <c r="G194" i="6"/>
  <c r="D194" i="4"/>
  <c r="F194" i="4" s="1"/>
  <c r="G37" i="1"/>
  <c r="D37" i="6"/>
  <c r="F37" i="6" s="1"/>
  <c r="G222" i="6"/>
  <c r="D222" i="4"/>
  <c r="F222" i="4" s="1"/>
  <c r="G61" i="6"/>
  <c r="G174" i="6"/>
  <c r="D173" i="4"/>
  <c r="F173" i="4" s="1"/>
  <c r="G186" i="6"/>
  <c r="D186" i="4"/>
  <c r="F186" i="4" s="1"/>
  <c r="G224" i="6"/>
  <c r="D224" i="4"/>
  <c r="F224" i="4" s="1"/>
  <c r="F156" i="14"/>
  <c r="D155" i="17" s="1"/>
  <c r="D155" i="14"/>
  <c r="D28" i="17"/>
  <c r="F27" i="14"/>
  <c r="G28" i="14"/>
  <c r="G27" i="14" s="1"/>
  <c r="G166" i="6"/>
  <c r="G223" i="6"/>
  <c r="D223" i="4"/>
  <c r="F223" i="4" s="1"/>
  <c r="F34" i="10"/>
  <c r="F33" i="10" s="1"/>
  <c r="D12" i="10"/>
  <c r="D11" i="10" s="1"/>
  <c r="D183" i="4"/>
  <c r="F166" i="14"/>
  <c r="F165" i="14" s="1"/>
  <c r="G36" i="6"/>
  <c r="D37" i="4"/>
  <c r="F37" i="4" s="1"/>
  <c r="G159" i="6"/>
  <c r="G225" i="6"/>
  <c r="D225" i="4"/>
  <c r="F225" i="4" s="1"/>
  <c r="G193" i="6"/>
  <c r="D193" i="4"/>
  <c r="F193" i="4" s="1"/>
  <c r="G162" i="6"/>
  <c r="G57" i="6"/>
  <c r="D57" i="4"/>
  <c r="F57" i="4" s="1"/>
  <c r="G165" i="6"/>
  <c r="G167" i="6"/>
  <c r="G196" i="6"/>
  <c r="D196" i="4"/>
  <c r="F196" i="4" s="1"/>
  <c r="G160" i="6"/>
  <c r="D49" i="17"/>
  <c r="F48" i="14"/>
  <c r="G49" i="14"/>
  <c r="G48" i="14" s="1"/>
  <c r="G156" i="6"/>
  <c r="G189" i="6"/>
  <c r="D189" i="4"/>
  <c r="F189" i="4" s="1"/>
  <c r="G177" i="6"/>
  <c r="D176" i="4"/>
  <c r="F176" i="4" s="1"/>
  <c r="G176" i="6"/>
  <c r="D175" i="4"/>
  <c r="F175" i="4" s="1"/>
  <c r="G149" i="6"/>
  <c r="G147" i="6"/>
  <c r="G188" i="6"/>
  <c r="D188" i="4"/>
  <c r="F188" i="4" s="1"/>
  <c r="G197" i="6"/>
  <c r="D197" i="4"/>
  <c r="F197" i="4" s="1"/>
  <c r="G192" i="6"/>
  <c r="D192" i="4"/>
  <c r="F192" i="4" s="1"/>
  <c r="G191" i="6"/>
  <c r="D191" i="4"/>
  <c r="F191" i="4" s="1"/>
  <c r="G85" i="4"/>
  <c r="D86" i="7"/>
  <c r="F86" i="7" s="1"/>
  <c r="G201" i="17"/>
  <c r="G193" i="17" s="1"/>
  <c r="G192" i="17" s="1"/>
  <c r="D190" i="1"/>
  <c r="D182" i="1" s="1"/>
  <c r="F193" i="17"/>
  <c r="F192" i="17" s="1"/>
  <c r="G35" i="1"/>
  <c r="D35" i="6"/>
  <c r="F35" i="6" s="1"/>
  <c r="D65" i="6"/>
  <c r="F65" i="6" s="1"/>
  <c r="D65" i="4" s="1"/>
  <c r="F65" i="4" s="1"/>
  <c r="G84" i="4"/>
  <c r="D85" i="7"/>
  <c r="F85" i="7" s="1"/>
  <c r="G146" i="6"/>
  <c r="G157" i="6"/>
  <c r="G214" i="6"/>
  <c r="D214" i="4"/>
  <c r="F214" i="4" s="1"/>
  <c r="G185" i="6"/>
  <c r="D185" i="4"/>
  <c r="F185" i="4" s="1"/>
  <c r="G171" i="6"/>
  <c r="D170" i="4"/>
  <c r="F170" i="4" s="1"/>
  <c r="D198" i="4"/>
  <c r="F198" i="4" s="1"/>
  <c r="G198" i="6"/>
  <c r="D58" i="6"/>
  <c r="F58" i="6" s="1"/>
  <c r="D60" i="6"/>
  <c r="F60" i="6" s="1"/>
  <c r="D64" i="6"/>
  <c r="F64" i="6" s="1"/>
  <c r="D64" i="4" s="1"/>
  <c r="F64" i="4" s="1"/>
  <c r="D59" i="6"/>
  <c r="F59" i="6" s="1"/>
  <c r="D55" i="6"/>
  <c r="F55" i="6" s="1"/>
  <c r="G184" i="6"/>
  <c r="D184" i="4"/>
  <c r="F184" i="4" s="1"/>
  <c r="D213" i="7"/>
  <c r="F213" i="7" s="1"/>
  <c r="G213" i="4"/>
  <c r="G164" i="6"/>
  <c r="G210" i="6"/>
  <c r="D210" i="4"/>
  <c r="F210" i="4" s="1"/>
  <c r="G148" i="6"/>
  <c r="G215" i="4"/>
  <c r="D215" i="7"/>
  <c r="F215" i="7" s="1"/>
  <c r="G20" i="6"/>
  <c r="D20" i="4"/>
  <c r="F20" i="4" s="1"/>
  <c r="D18" i="7"/>
  <c r="F18" i="7" s="1"/>
  <c r="G18" i="4"/>
  <c r="G23" i="6"/>
  <c r="D23" i="4"/>
  <c r="F23" i="4" s="1"/>
  <c r="G17" i="6"/>
  <c r="D17" i="4"/>
  <c r="F17" i="4" s="1"/>
  <c r="G16" i="17"/>
  <c r="D16" i="1"/>
  <c r="F16" i="1" s="1"/>
  <c r="F15" i="17"/>
  <c r="D13" i="17"/>
  <c r="G21" i="6"/>
  <c r="D21" i="4"/>
  <c r="F21" i="4" s="1"/>
  <c r="F55" i="10"/>
  <c r="F54" i="10" s="1"/>
  <c r="D53" i="10"/>
  <c r="F9" i="5"/>
  <c r="F152" i="5"/>
  <c r="F316" i="5"/>
  <c r="G308" i="5"/>
  <c r="G320" i="5" s="1"/>
  <c r="F168" i="4" l="1"/>
  <c r="F152" i="4" s="1"/>
  <c r="F142" i="4" s="1"/>
  <c r="D152" i="4"/>
  <c r="D142" i="4" s="1"/>
  <c r="F207" i="6"/>
  <c r="D208" i="4"/>
  <c r="F208" i="4" s="1"/>
  <c r="D208" i="7" s="1"/>
  <c r="D212" i="4"/>
  <c r="F212" i="4" s="1"/>
  <c r="D212" i="7" s="1"/>
  <c r="G212" i="6"/>
  <c r="G207" i="6" s="1"/>
  <c r="F183" i="4"/>
  <c r="D183" i="7" s="1"/>
  <c r="D64" i="7"/>
  <c r="G64" i="4"/>
  <c r="G65" i="4"/>
  <c r="D65" i="7"/>
  <c r="F254" i="17"/>
  <c r="F253" i="17" s="1"/>
  <c r="F252" i="17" s="1"/>
  <c r="G255" i="17"/>
  <c r="G254" i="17" s="1"/>
  <c r="G253" i="17" s="1"/>
  <c r="G252" i="17" s="1"/>
  <c r="D241" i="1"/>
  <c r="D233" i="1"/>
  <c r="D232" i="1" s="1"/>
  <c r="F234" i="1"/>
  <c r="F44" i="14"/>
  <c r="D45" i="17"/>
  <c r="D44" i="17" s="1"/>
  <c r="G45" i="14"/>
  <c r="G44" i="14" s="1"/>
  <c r="G11" i="11"/>
  <c r="G9" i="11" s="1"/>
  <c r="F88" i="10"/>
  <c r="F87" i="10" s="1"/>
  <c r="F79" i="10" s="1"/>
  <c r="G89" i="10"/>
  <c r="G88" i="10" s="1"/>
  <c r="G87" i="10" s="1"/>
  <c r="G79" i="10" s="1"/>
  <c r="D86" i="14"/>
  <c r="G236" i="10"/>
  <c r="D236" i="14"/>
  <c r="D235" i="14" s="1"/>
  <c r="F234" i="10"/>
  <c r="F221" i="10" s="1"/>
  <c r="F149" i="10" s="1"/>
  <c r="G62" i="7"/>
  <c r="D154" i="14"/>
  <c r="D9" i="10"/>
  <c r="G215" i="7"/>
  <c r="D215" i="8"/>
  <c r="F215" i="8" s="1"/>
  <c r="G215" i="8" s="1"/>
  <c r="G55" i="6"/>
  <c r="D55" i="4"/>
  <c r="F55" i="4" s="1"/>
  <c r="G176" i="4"/>
  <c r="D176" i="7"/>
  <c r="F176" i="7" s="1"/>
  <c r="G196" i="4"/>
  <c r="D196" i="7"/>
  <c r="F196" i="7" s="1"/>
  <c r="D158" i="7"/>
  <c r="F158" i="7" s="1"/>
  <c r="D164" i="17"/>
  <c r="D163" i="17" s="1"/>
  <c r="G166" i="14"/>
  <c r="G165" i="14" s="1"/>
  <c r="G56" i="6"/>
  <c r="D56" i="4"/>
  <c r="F56" i="4" s="1"/>
  <c r="D160" i="7"/>
  <c r="F160" i="7" s="1"/>
  <c r="G29" i="4"/>
  <c r="D30" i="7"/>
  <c r="F30" i="7" s="1"/>
  <c r="F190" i="1"/>
  <c r="F182" i="1" s="1"/>
  <c r="G197" i="4"/>
  <c r="D197" i="7"/>
  <c r="F197" i="7" s="1"/>
  <c r="D164" i="7"/>
  <c r="F164" i="7" s="1"/>
  <c r="G225" i="4"/>
  <c r="D225" i="7"/>
  <c r="F225" i="7" s="1"/>
  <c r="D165" i="7"/>
  <c r="F165" i="7" s="1"/>
  <c r="D81" i="17"/>
  <c r="G79" i="14"/>
  <c r="G78" i="14" s="1"/>
  <c r="G77" i="14" s="1"/>
  <c r="F78" i="14"/>
  <c r="F77" i="14" s="1"/>
  <c r="D162" i="7"/>
  <c r="F162" i="7" s="1"/>
  <c r="D147" i="7"/>
  <c r="F147" i="7" s="1"/>
  <c r="D163" i="7"/>
  <c r="F163" i="7" s="1"/>
  <c r="G184" i="4"/>
  <c r="D184" i="7"/>
  <c r="F184" i="7" s="1"/>
  <c r="G170" i="4"/>
  <c r="D170" i="7"/>
  <c r="F170" i="7" s="1"/>
  <c r="D185" i="7"/>
  <c r="F185" i="7" s="1"/>
  <c r="G185" i="4"/>
  <c r="D85" i="8"/>
  <c r="F85" i="8" s="1"/>
  <c r="G85" i="8" s="1"/>
  <c r="G85" i="7"/>
  <c r="D166" i="7"/>
  <c r="F166" i="7" s="1"/>
  <c r="G194" i="4"/>
  <c r="D194" i="7"/>
  <c r="F194" i="7" s="1"/>
  <c r="G59" i="6"/>
  <c r="D59" i="4"/>
  <c r="F59" i="4" s="1"/>
  <c r="G59" i="4" s="1"/>
  <c r="G60" i="6"/>
  <c r="D60" i="4"/>
  <c r="F60" i="4" s="1"/>
  <c r="G60" i="4" s="1"/>
  <c r="G198" i="4"/>
  <c r="D198" i="7"/>
  <c r="F198" i="7" s="1"/>
  <c r="G198" i="7" s="1"/>
  <c r="G86" i="7"/>
  <c r="D86" i="8"/>
  <c r="F86" i="8" s="1"/>
  <c r="G86" i="8" s="1"/>
  <c r="G192" i="4"/>
  <c r="D192" i="7"/>
  <c r="F192" i="7" s="1"/>
  <c r="G188" i="4"/>
  <c r="D188" i="7"/>
  <c r="F188" i="7" s="1"/>
  <c r="D148" i="7"/>
  <c r="F148" i="7" s="1"/>
  <c r="G189" i="4"/>
  <c r="D189" i="7"/>
  <c r="F189" i="7" s="1"/>
  <c r="D155" i="7"/>
  <c r="F155" i="7" s="1"/>
  <c r="D48" i="17"/>
  <c r="F49" i="17"/>
  <c r="G57" i="4"/>
  <c r="D57" i="7"/>
  <c r="F57" i="7" s="1"/>
  <c r="G193" i="4"/>
  <c r="D193" i="7"/>
  <c r="F193" i="7" s="1"/>
  <c r="G223" i="4"/>
  <c r="D223" i="7"/>
  <c r="F223" i="7" s="1"/>
  <c r="G156" i="14"/>
  <c r="G155" i="14" s="1"/>
  <c r="F155" i="14"/>
  <c r="G187" i="4"/>
  <c r="D187" i="7"/>
  <c r="F187" i="7" s="1"/>
  <c r="D19" i="8"/>
  <c r="F19" i="8" s="1"/>
  <c r="G19" i="8" s="1"/>
  <c r="G19" i="7"/>
  <c r="G174" i="4"/>
  <c r="D174" i="7"/>
  <c r="F174" i="7" s="1"/>
  <c r="D209" i="8"/>
  <c r="F209" i="8" s="1"/>
  <c r="G209" i="8" s="1"/>
  <c r="G209" i="7"/>
  <c r="G169" i="4"/>
  <c r="D169" i="7"/>
  <c r="F169" i="7" s="1"/>
  <c r="G30" i="4"/>
  <c r="D31" i="7"/>
  <c r="F31" i="7" s="1"/>
  <c r="D195" i="7"/>
  <c r="F195" i="7" s="1"/>
  <c r="G195" i="4"/>
  <c r="G210" i="4"/>
  <c r="D210" i="7"/>
  <c r="F210" i="7" s="1"/>
  <c r="G58" i="6"/>
  <c r="D58" i="4"/>
  <c r="F58" i="4" s="1"/>
  <c r="G214" i="4"/>
  <c r="D214" i="7"/>
  <c r="F214" i="7" s="1"/>
  <c r="G65" i="6"/>
  <c r="G224" i="4"/>
  <c r="D224" i="7"/>
  <c r="F224" i="7" s="1"/>
  <c r="G173" i="4"/>
  <c r="D173" i="7"/>
  <c r="F173" i="7" s="1"/>
  <c r="G37" i="6"/>
  <c r="D38" i="4"/>
  <c r="F38" i="4" s="1"/>
  <c r="G78" i="7"/>
  <c r="D78" i="8"/>
  <c r="F78" i="8" s="1"/>
  <c r="G78" i="8" s="1"/>
  <c r="D154" i="7"/>
  <c r="F154" i="7" s="1"/>
  <c r="G172" i="4"/>
  <c r="D172" i="7"/>
  <c r="F172" i="7" s="1"/>
  <c r="G213" i="7"/>
  <c r="D213" i="8"/>
  <c r="F213" i="8" s="1"/>
  <c r="G213" i="8" s="1"/>
  <c r="G64" i="6"/>
  <c r="D145" i="7"/>
  <c r="F145" i="7" s="1"/>
  <c r="G191" i="4"/>
  <c r="D191" i="7"/>
  <c r="F191" i="7" s="1"/>
  <c r="D146" i="7"/>
  <c r="F146" i="7" s="1"/>
  <c r="D161" i="7"/>
  <c r="F161" i="7" s="1"/>
  <c r="D37" i="7"/>
  <c r="F37" i="7" s="1"/>
  <c r="G37" i="4"/>
  <c r="G34" i="10"/>
  <c r="G33" i="10" s="1"/>
  <c r="D34" i="14"/>
  <c r="D33" i="14" s="1"/>
  <c r="F12" i="10"/>
  <c r="D27" i="17"/>
  <c r="F28" i="17"/>
  <c r="D211" i="8"/>
  <c r="F211" i="8" s="1"/>
  <c r="G211" i="8" s="1"/>
  <c r="G211" i="7"/>
  <c r="D216" i="7"/>
  <c r="F216" i="7" s="1"/>
  <c r="G216" i="7" s="1"/>
  <c r="G34" i="6"/>
  <c r="D35" i="4"/>
  <c r="F35" i="4" s="1"/>
  <c r="D156" i="7"/>
  <c r="F156" i="7" s="1"/>
  <c r="G35" i="6"/>
  <c r="D36" i="4"/>
  <c r="F36" i="4" s="1"/>
  <c r="G175" i="4"/>
  <c r="D175" i="7"/>
  <c r="F175" i="7" s="1"/>
  <c r="D159" i="7"/>
  <c r="F159" i="7" s="1"/>
  <c r="G186" i="4"/>
  <c r="D186" i="7"/>
  <c r="F186" i="7" s="1"/>
  <c r="D61" i="7"/>
  <c r="F61" i="7" s="1"/>
  <c r="G222" i="4"/>
  <c r="D222" i="7"/>
  <c r="F222" i="7" s="1"/>
  <c r="D157" i="7"/>
  <c r="F157" i="7" s="1"/>
  <c r="G171" i="4"/>
  <c r="D171" i="7"/>
  <c r="F171" i="7" s="1"/>
  <c r="D167" i="7"/>
  <c r="F167" i="7" s="1"/>
  <c r="D168" i="7"/>
  <c r="F168" i="7" s="1"/>
  <c r="G168" i="4"/>
  <c r="D15" i="1"/>
  <c r="F15" i="1" s="1"/>
  <c r="F13" i="17"/>
  <c r="G15" i="17"/>
  <c r="G13" i="17" s="1"/>
  <c r="G18" i="7"/>
  <c r="D18" i="8"/>
  <c r="F18" i="8" s="1"/>
  <c r="G18" i="8" s="1"/>
  <c r="G21" i="4"/>
  <c r="D21" i="7"/>
  <c r="F21" i="7" s="1"/>
  <c r="G16" i="1"/>
  <c r="D16" i="6"/>
  <c r="F16" i="6" s="1"/>
  <c r="G23" i="4"/>
  <c r="D23" i="7"/>
  <c r="F23" i="7" s="1"/>
  <c r="G20" i="4"/>
  <c r="D20" i="7"/>
  <c r="F20" i="7" s="1"/>
  <c r="G17" i="4"/>
  <c r="D17" i="7"/>
  <c r="F17" i="7" s="1"/>
  <c r="D55" i="14"/>
  <c r="D54" i="14" s="1"/>
  <c r="G55" i="10"/>
  <c r="G54" i="10" s="1"/>
  <c r="F53" i="10"/>
  <c r="C40" i="5"/>
  <c r="C34" i="5" s="1"/>
  <c r="G29" i="5"/>
  <c r="G28" i="5" s="1"/>
  <c r="G25" i="5"/>
  <c r="G24" i="5"/>
  <c r="G22" i="5"/>
  <c r="G19" i="5"/>
  <c r="G18" i="5"/>
  <c r="G15" i="5"/>
  <c r="G152" i="4" l="1"/>
  <c r="G142" i="4" s="1"/>
  <c r="G208" i="4"/>
  <c r="G183" i="4"/>
  <c r="G212" i="4"/>
  <c r="F207" i="4"/>
  <c r="G40" i="5"/>
  <c r="G34" i="5" s="1"/>
  <c r="F183" i="7"/>
  <c r="G183" i="7" s="1"/>
  <c r="G235" i="10"/>
  <c r="G234" i="10" s="1"/>
  <c r="G221" i="10" s="1"/>
  <c r="G149" i="10" s="1"/>
  <c r="F208" i="7"/>
  <c r="G208" i="7" s="1"/>
  <c r="D207" i="7"/>
  <c r="G234" i="1"/>
  <c r="G233" i="1" s="1"/>
  <c r="G232" i="1" s="1"/>
  <c r="D234" i="6"/>
  <c r="F233" i="1"/>
  <c r="F232" i="1" s="1"/>
  <c r="F241" i="1"/>
  <c r="D240" i="1"/>
  <c r="D239" i="1" s="1"/>
  <c r="D238" i="1" s="1"/>
  <c r="F212" i="7"/>
  <c r="F45" i="17"/>
  <c r="F44" i="17" s="1"/>
  <c r="G12" i="10"/>
  <c r="F11" i="10"/>
  <c r="F9" i="10" s="1"/>
  <c r="D234" i="14"/>
  <c r="D221" i="14" s="1"/>
  <c r="D196" i="14" s="1"/>
  <c r="D195" i="14" s="1"/>
  <c r="D153" i="14" s="1"/>
  <c r="D152" i="14" s="1"/>
  <c r="F236" i="14"/>
  <c r="F235" i="14" s="1"/>
  <c r="D85" i="14"/>
  <c r="D84" i="14" s="1"/>
  <c r="D76" i="14" s="1"/>
  <c r="F86" i="14"/>
  <c r="F154" i="14"/>
  <c r="F153" i="14" s="1"/>
  <c r="G53" i="10"/>
  <c r="G61" i="7"/>
  <c r="D61" i="8"/>
  <c r="F61" i="8" s="1"/>
  <c r="G61" i="8" s="1"/>
  <c r="D36" i="7"/>
  <c r="F36" i="7" s="1"/>
  <c r="G36" i="4"/>
  <c r="F155" i="17"/>
  <c r="D154" i="17"/>
  <c r="G184" i="7"/>
  <c r="D184" i="8"/>
  <c r="F184" i="8" s="1"/>
  <c r="G184" i="8" s="1"/>
  <c r="G162" i="7"/>
  <c r="D163" i="8"/>
  <c r="F163" i="8" s="1"/>
  <c r="G163" i="8" s="1"/>
  <c r="G160" i="7"/>
  <c r="D161" i="8"/>
  <c r="F161" i="8" s="1"/>
  <c r="G161" i="8" s="1"/>
  <c r="G196" i="7"/>
  <c r="D196" i="8"/>
  <c r="F196" i="8" s="1"/>
  <c r="G196" i="8" s="1"/>
  <c r="G167" i="7"/>
  <c r="D168" i="8"/>
  <c r="F168" i="8" s="1"/>
  <c r="G168" i="8" s="1"/>
  <c r="F34" i="14"/>
  <c r="F33" i="14" s="1"/>
  <c r="D12" i="14"/>
  <c r="D11" i="14" s="1"/>
  <c r="G161" i="7"/>
  <c r="D162" i="8"/>
  <c r="F162" i="8" s="1"/>
  <c r="G162" i="8" s="1"/>
  <c r="G146" i="7"/>
  <c r="D146" i="8"/>
  <c r="F146" i="8" s="1"/>
  <c r="G146" i="8" s="1"/>
  <c r="G145" i="7"/>
  <c r="D145" i="8"/>
  <c r="F145" i="8" s="1"/>
  <c r="G145" i="8" s="1"/>
  <c r="G38" i="4"/>
  <c r="D38" i="7"/>
  <c r="F38" i="7" s="1"/>
  <c r="G224" i="7"/>
  <c r="D224" i="8"/>
  <c r="F224" i="8" s="1"/>
  <c r="G224" i="8" s="1"/>
  <c r="G214" i="7"/>
  <c r="D214" i="8"/>
  <c r="F214" i="8" s="1"/>
  <c r="G214" i="8" s="1"/>
  <c r="G210" i="7"/>
  <c r="D210" i="8"/>
  <c r="F210" i="8" s="1"/>
  <c r="G210" i="8" s="1"/>
  <c r="D195" i="8"/>
  <c r="F195" i="8" s="1"/>
  <c r="G195" i="8" s="1"/>
  <c r="G195" i="7"/>
  <c r="G169" i="7"/>
  <c r="D170" i="8"/>
  <c r="F170" i="8" s="1"/>
  <c r="G170" i="8" s="1"/>
  <c r="G174" i="7"/>
  <c r="D175" i="8"/>
  <c r="F175" i="8" s="1"/>
  <c r="G175" i="8" s="1"/>
  <c r="G187" i="7"/>
  <c r="D187" i="8"/>
  <c r="F187" i="8" s="1"/>
  <c r="G187" i="8" s="1"/>
  <c r="G154" i="14"/>
  <c r="G153" i="14" s="1"/>
  <c r="G57" i="7"/>
  <c r="D57" i="8"/>
  <c r="F57" i="8" s="1"/>
  <c r="G57" i="8" s="1"/>
  <c r="G155" i="7"/>
  <c r="D156" i="8"/>
  <c r="F156" i="8" s="1"/>
  <c r="G156" i="8" s="1"/>
  <c r="G148" i="7"/>
  <c r="D148" i="8"/>
  <c r="F148" i="8" s="1"/>
  <c r="G148" i="8" s="1"/>
  <c r="G192" i="7"/>
  <c r="D192" i="8"/>
  <c r="F192" i="8" s="1"/>
  <c r="G192" i="8" s="1"/>
  <c r="D198" i="8"/>
  <c r="F198" i="8" s="1"/>
  <c r="G198" i="8" s="1"/>
  <c r="D59" i="7"/>
  <c r="F59" i="7" s="1"/>
  <c r="G170" i="7"/>
  <c r="D171" i="8"/>
  <c r="F171" i="8" s="1"/>
  <c r="G171" i="8" s="1"/>
  <c r="G165" i="7"/>
  <c r="D166" i="8"/>
  <c r="F166" i="8" s="1"/>
  <c r="G166" i="8" s="1"/>
  <c r="F164" i="17"/>
  <c r="F163" i="17" s="1"/>
  <c r="D172" i="8"/>
  <c r="F172" i="8" s="1"/>
  <c r="G171" i="7"/>
  <c r="G222" i="7"/>
  <c r="D222" i="8"/>
  <c r="F222" i="8" s="1"/>
  <c r="G222" i="8" s="1"/>
  <c r="G186" i="7"/>
  <c r="D186" i="8"/>
  <c r="F186" i="8" s="1"/>
  <c r="G186" i="8" s="1"/>
  <c r="D176" i="8"/>
  <c r="F176" i="8" s="1"/>
  <c r="G176" i="8" s="1"/>
  <c r="G175" i="7"/>
  <c r="D157" i="8"/>
  <c r="F157" i="8" s="1"/>
  <c r="G157" i="8" s="1"/>
  <c r="G156" i="7"/>
  <c r="D216" i="8"/>
  <c r="F216" i="8" s="1"/>
  <c r="G216" i="8" s="1"/>
  <c r="D28" i="1"/>
  <c r="F27" i="17"/>
  <c r="G28" i="17"/>
  <c r="G27" i="17" s="1"/>
  <c r="D191" i="8"/>
  <c r="F191" i="8" s="1"/>
  <c r="G191" i="8" s="1"/>
  <c r="G191" i="7"/>
  <c r="F64" i="7"/>
  <c r="D64" i="8" s="1"/>
  <c r="F64" i="8" s="1"/>
  <c r="G64" i="8" s="1"/>
  <c r="G172" i="7"/>
  <c r="D173" i="8"/>
  <c r="F173" i="8" s="1"/>
  <c r="G173" i="8" s="1"/>
  <c r="G223" i="7"/>
  <c r="D223" i="8"/>
  <c r="F223" i="8" s="1"/>
  <c r="G223" i="8" s="1"/>
  <c r="G163" i="7"/>
  <c r="D164" i="8"/>
  <c r="F164" i="8" s="1"/>
  <c r="G164" i="8" s="1"/>
  <c r="G164" i="7"/>
  <c r="D165" i="8"/>
  <c r="F165" i="8" s="1"/>
  <c r="G165" i="8" s="1"/>
  <c r="G190" i="1"/>
  <c r="D190" i="6"/>
  <c r="F190" i="6" s="1"/>
  <c r="F181" i="1"/>
  <c r="G56" i="4"/>
  <c r="D56" i="7"/>
  <c r="F56" i="7" s="1"/>
  <c r="G158" i="7"/>
  <c r="D159" i="8"/>
  <c r="F159" i="8" s="1"/>
  <c r="G159" i="8" s="1"/>
  <c r="G176" i="7"/>
  <c r="D177" i="8"/>
  <c r="F177" i="8" s="1"/>
  <c r="G177" i="8" s="1"/>
  <c r="G157" i="7"/>
  <c r="D158" i="8"/>
  <c r="F158" i="8" s="1"/>
  <c r="G158" i="8" s="1"/>
  <c r="D160" i="8"/>
  <c r="F160" i="8" s="1"/>
  <c r="G160" i="8" s="1"/>
  <c r="G159" i="7"/>
  <c r="G35" i="4"/>
  <c r="D35" i="7"/>
  <c r="F35" i="7" s="1"/>
  <c r="G37" i="7"/>
  <c r="D37" i="8"/>
  <c r="F37" i="8" s="1"/>
  <c r="G37" i="8" s="1"/>
  <c r="G154" i="7"/>
  <c r="D155" i="8"/>
  <c r="F155" i="8" s="1"/>
  <c r="G155" i="8" s="1"/>
  <c r="G185" i="7"/>
  <c r="D185" i="8"/>
  <c r="F185" i="8" s="1"/>
  <c r="G185" i="8" s="1"/>
  <c r="G147" i="7"/>
  <c r="D147" i="8"/>
  <c r="F147" i="8" s="1"/>
  <c r="G147" i="8" s="1"/>
  <c r="D80" i="17"/>
  <c r="D79" i="17" s="1"/>
  <c r="F81" i="17"/>
  <c r="G30" i="7"/>
  <c r="D30" i="8"/>
  <c r="F30" i="8" s="1"/>
  <c r="G30" i="8" s="1"/>
  <c r="D169" i="8"/>
  <c r="F169" i="8" s="1"/>
  <c r="G169" i="8" s="1"/>
  <c r="G168" i="7"/>
  <c r="G173" i="7"/>
  <c r="D174" i="8"/>
  <c r="F174" i="8" s="1"/>
  <c r="G174" i="8" s="1"/>
  <c r="F65" i="7"/>
  <c r="D65" i="8" s="1"/>
  <c r="F65" i="8" s="1"/>
  <c r="G65" i="8" s="1"/>
  <c r="G58" i="4"/>
  <c r="D58" i="7"/>
  <c r="F58" i="7" s="1"/>
  <c r="G31" i="7"/>
  <c r="D31" i="8"/>
  <c r="F31" i="8" s="1"/>
  <c r="G31" i="8" s="1"/>
  <c r="G193" i="7"/>
  <c r="D193" i="8"/>
  <c r="F193" i="8" s="1"/>
  <c r="G193" i="8" s="1"/>
  <c r="D48" i="1"/>
  <c r="F48" i="17"/>
  <c r="G49" i="17"/>
  <c r="G48" i="17" s="1"/>
  <c r="G189" i="7"/>
  <c r="D189" i="8"/>
  <c r="F189" i="8" s="1"/>
  <c r="G189" i="8" s="1"/>
  <c r="G188" i="7"/>
  <c r="D188" i="8"/>
  <c r="F188" i="8" s="1"/>
  <c r="G188" i="8" s="1"/>
  <c r="D60" i="7"/>
  <c r="F60" i="7" s="1"/>
  <c r="G194" i="7"/>
  <c r="D194" i="8"/>
  <c r="F194" i="8" s="1"/>
  <c r="G194" i="8" s="1"/>
  <c r="G166" i="7"/>
  <c r="D167" i="8"/>
  <c r="F167" i="8" s="1"/>
  <c r="G167" i="8" s="1"/>
  <c r="G225" i="7"/>
  <c r="D225" i="8"/>
  <c r="F225" i="8" s="1"/>
  <c r="G225" i="8" s="1"/>
  <c r="G197" i="7"/>
  <c r="D197" i="8"/>
  <c r="F197" i="8" s="1"/>
  <c r="G197" i="8" s="1"/>
  <c r="G55" i="4"/>
  <c r="D55" i="7"/>
  <c r="F55" i="7" s="1"/>
  <c r="G17" i="7"/>
  <c r="D17" i="8"/>
  <c r="F17" i="8" s="1"/>
  <c r="G17" i="8" s="1"/>
  <c r="G23" i="7"/>
  <c r="D23" i="8"/>
  <c r="F23" i="8" s="1"/>
  <c r="G23" i="8" s="1"/>
  <c r="G21" i="7"/>
  <c r="D21" i="8"/>
  <c r="F21" i="8" s="1"/>
  <c r="G21" i="8" s="1"/>
  <c r="G20" i="7"/>
  <c r="D20" i="8"/>
  <c r="F20" i="8" s="1"/>
  <c r="G20" i="8" s="1"/>
  <c r="G16" i="6"/>
  <c r="D16" i="4"/>
  <c r="F16" i="4" s="1"/>
  <c r="D15" i="6"/>
  <c r="G15" i="1"/>
  <c r="F55" i="14"/>
  <c r="F54" i="14" s="1"/>
  <c r="D53" i="14"/>
  <c r="C13" i="5"/>
  <c r="G14" i="5"/>
  <c r="G13" i="5" s="1"/>
  <c r="C248" i="5"/>
  <c r="C247" i="5" s="1"/>
  <c r="B149" i="5"/>
  <c r="G207" i="4" l="1"/>
  <c r="G12" i="5"/>
  <c r="D183" i="8"/>
  <c r="F183" i="8" s="1"/>
  <c r="G172" i="8"/>
  <c r="D208" i="8"/>
  <c r="F208" i="8" s="1"/>
  <c r="G208" i="8" s="1"/>
  <c r="F207" i="7"/>
  <c r="G182" i="1"/>
  <c r="G181" i="1" s="1"/>
  <c r="G212" i="7"/>
  <c r="G207" i="7" s="1"/>
  <c r="D212" i="8"/>
  <c r="F212" i="8" s="1"/>
  <c r="G212" i="8" s="1"/>
  <c r="G241" i="1"/>
  <c r="G240" i="1" s="1"/>
  <c r="G239" i="1" s="1"/>
  <c r="G238" i="1" s="1"/>
  <c r="F240" i="1"/>
  <c r="F239" i="1" s="1"/>
  <c r="F238" i="1" s="1"/>
  <c r="D241" i="6"/>
  <c r="F234" i="6"/>
  <c r="D233" i="6"/>
  <c r="D232" i="6" s="1"/>
  <c r="D44" i="1"/>
  <c r="G45" i="17"/>
  <c r="G44" i="17" s="1"/>
  <c r="G11" i="10"/>
  <c r="G9" i="10" s="1"/>
  <c r="D235" i="17"/>
  <c r="D234" i="17" s="1"/>
  <c r="F234" i="14"/>
  <c r="F221" i="14" s="1"/>
  <c r="F152" i="14" s="1"/>
  <c r="G236" i="14"/>
  <c r="D88" i="17"/>
  <c r="F85" i="14"/>
  <c r="F84" i="14" s="1"/>
  <c r="F76" i="14" s="1"/>
  <c r="G86" i="14"/>
  <c r="G85" i="14" s="1"/>
  <c r="G84" i="14" s="1"/>
  <c r="G76" i="14" s="1"/>
  <c r="G11" i="5"/>
  <c r="G9" i="5" s="1"/>
  <c r="D9" i="14"/>
  <c r="D145" i="1"/>
  <c r="F154" i="17"/>
  <c r="G155" i="17"/>
  <c r="G154" i="17" s="1"/>
  <c r="G55" i="7"/>
  <c r="D55" i="8"/>
  <c r="F55" i="8" s="1"/>
  <c r="G55" i="8" s="1"/>
  <c r="G60" i="7"/>
  <c r="D60" i="8"/>
  <c r="F60" i="8" s="1"/>
  <c r="G60" i="8" s="1"/>
  <c r="F48" i="1"/>
  <c r="D47" i="1"/>
  <c r="G65" i="7"/>
  <c r="F28" i="1"/>
  <c r="D27" i="1"/>
  <c r="G59" i="7"/>
  <c r="D59" i="8"/>
  <c r="F59" i="8" s="1"/>
  <c r="G59" i="8" s="1"/>
  <c r="G36" i="7"/>
  <c r="D36" i="8"/>
  <c r="F36" i="8" s="1"/>
  <c r="G36" i="8" s="1"/>
  <c r="G58" i="7"/>
  <c r="D58" i="8"/>
  <c r="F58" i="8" s="1"/>
  <c r="G58" i="8" s="1"/>
  <c r="D190" i="4"/>
  <c r="D182" i="4" s="1"/>
  <c r="G190" i="6"/>
  <c r="G182" i="6" s="1"/>
  <c r="G181" i="6" s="1"/>
  <c r="F182" i="6"/>
  <c r="F181" i="6" s="1"/>
  <c r="G38" i="7"/>
  <c r="D38" i="8"/>
  <c r="F38" i="8" s="1"/>
  <c r="G38" i="8" s="1"/>
  <c r="D76" i="1"/>
  <c r="F80" i="17"/>
  <c r="F79" i="17" s="1"/>
  <c r="G81" i="17"/>
  <c r="G80" i="17" s="1"/>
  <c r="G79" i="17" s="1"/>
  <c r="G35" i="7"/>
  <c r="D35" i="8"/>
  <c r="F35" i="8" s="1"/>
  <c r="G35" i="8" s="1"/>
  <c r="G56" i="7"/>
  <c r="D56" i="8"/>
  <c r="F56" i="8" s="1"/>
  <c r="G56" i="8" s="1"/>
  <c r="G64" i="7"/>
  <c r="D154" i="1"/>
  <c r="D153" i="1" s="1"/>
  <c r="G164" i="17"/>
  <c r="G163" i="17" s="1"/>
  <c r="G183" i="8"/>
  <c r="D34" i="17"/>
  <c r="D33" i="17" s="1"/>
  <c r="G34" i="14"/>
  <c r="G33" i="14" s="1"/>
  <c r="F12" i="14"/>
  <c r="D153" i="17"/>
  <c r="F15" i="6"/>
  <c r="G16" i="4"/>
  <c r="D16" i="7"/>
  <c r="F16" i="7" s="1"/>
  <c r="D55" i="17"/>
  <c r="D54" i="17" s="1"/>
  <c r="F53" i="14"/>
  <c r="G55" i="14"/>
  <c r="G54" i="14" s="1"/>
  <c r="C87" i="5"/>
  <c r="C86" i="5" s="1"/>
  <c r="C80" i="5"/>
  <c r="C79" i="5" s="1"/>
  <c r="C254" i="5"/>
  <c r="C253" i="5" s="1"/>
  <c r="C158" i="5"/>
  <c r="G235" i="14" l="1"/>
  <c r="G234" i="14" s="1"/>
  <c r="G221" i="14" s="1"/>
  <c r="G152" i="14" s="1"/>
  <c r="D207" i="8"/>
  <c r="F207" i="8"/>
  <c r="G207" i="8"/>
  <c r="G234" i="6"/>
  <c r="G233" i="6" s="1"/>
  <c r="G232" i="6" s="1"/>
  <c r="D234" i="4"/>
  <c r="F233" i="6"/>
  <c r="F232" i="6" s="1"/>
  <c r="D240" i="6"/>
  <c r="D239" i="6" s="1"/>
  <c r="D238" i="6" s="1"/>
  <c r="F241" i="6"/>
  <c r="D43" i="1"/>
  <c r="F44" i="1"/>
  <c r="G12" i="14"/>
  <c r="D87" i="17"/>
  <c r="D86" i="17" s="1"/>
  <c r="D78" i="17" s="1"/>
  <c r="F88" i="17"/>
  <c r="D233" i="17"/>
  <c r="D220" i="17" s="1"/>
  <c r="D193" i="17" s="1"/>
  <c r="D192" i="17" s="1"/>
  <c r="D152" i="17" s="1"/>
  <c r="D151" i="17" s="1"/>
  <c r="F235" i="17"/>
  <c r="F234" i="17" s="1"/>
  <c r="G53" i="14"/>
  <c r="G153" i="17"/>
  <c r="G152" i="17" s="1"/>
  <c r="F154" i="1"/>
  <c r="F153" i="1" s="1"/>
  <c r="F76" i="1"/>
  <c r="D75" i="1"/>
  <c r="D74" i="1" s="1"/>
  <c r="F47" i="1"/>
  <c r="D48" i="6"/>
  <c r="G48" i="1"/>
  <c r="G47" i="1" s="1"/>
  <c r="F11" i="14"/>
  <c r="F9" i="14" s="1"/>
  <c r="D12" i="17"/>
  <c r="D11" i="17" s="1"/>
  <c r="F34" i="17"/>
  <c r="F33" i="17" s="1"/>
  <c r="F190" i="4"/>
  <c r="F182" i="4" s="1"/>
  <c r="F153" i="17"/>
  <c r="F152" i="17" s="1"/>
  <c r="D28" i="6"/>
  <c r="F27" i="1"/>
  <c r="G28" i="1"/>
  <c r="G27" i="1" s="1"/>
  <c r="F145" i="1"/>
  <c r="D144" i="1"/>
  <c r="G16" i="7"/>
  <c r="D16" i="8"/>
  <c r="F16" i="8" s="1"/>
  <c r="G16" i="8" s="1"/>
  <c r="D15" i="4"/>
  <c r="F15" i="4" s="1"/>
  <c r="G15" i="6"/>
  <c r="F55" i="17"/>
  <c r="F54" i="17" s="1"/>
  <c r="C78" i="5"/>
  <c r="D241" i="4" l="1"/>
  <c r="F240" i="6"/>
  <c r="F239" i="6" s="1"/>
  <c r="F238" i="6" s="1"/>
  <c r="G241" i="6"/>
  <c r="G240" i="6" s="1"/>
  <c r="G239" i="6" s="1"/>
  <c r="G238" i="6" s="1"/>
  <c r="F234" i="4"/>
  <c r="D233" i="4"/>
  <c r="D232" i="4" s="1"/>
  <c r="G44" i="1"/>
  <c r="G43" i="1" s="1"/>
  <c r="F43" i="1"/>
  <c r="D44" i="6"/>
  <c r="G11" i="14"/>
  <c r="G9" i="14" s="1"/>
  <c r="D53" i="17"/>
  <c r="D9" i="17" s="1"/>
  <c r="G88" i="17"/>
  <c r="G87" i="17" s="1"/>
  <c r="G86" i="17" s="1"/>
  <c r="G78" i="17" s="1"/>
  <c r="F87" i="17"/>
  <c r="F86" i="17" s="1"/>
  <c r="F78" i="17" s="1"/>
  <c r="D83" i="1"/>
  <c r="D221" i="1"/>
  <c r="D220" i="1" s="1"/>
  <c r="G235" i="17"/>
  <c r="F233" i="17"/>
  <c r="F220" i="17" s="1"/>
  <c r="F151" i="17" s="1"/>
  <c r="D143" i="1"/>
  <c r="D27" i="6"/>
  <c r="F28" i="6"/>
  <c r="D145" i="6"/>
  <c r="G145" i="1"/>
  <c r="G144" i="1" s="1"/>
  <c r="F144" i="1"/>
  <c r="G190" i="4"/>
  <c r="D190" i="7"/>
  <c r="F181" i="4"/>
  <c r="F141" i="4" s="1"/>
  <c r="D154" i="6"/>
  <c r="D153" i="6" s="1"/>
  <c r="G154" i="1"/>
  <c r="G153" i="1" s="1"/>
  <c r="D33" i="1"/>
  <c r="D32" i="1" s="1"/>
  <c r="G34" i="17"/>
  <c r="G33" i="17" s="1"/>
  <c r="F12" i="17"/>
  <c r="F48" i="6"/>
  <c r="D47" i="6"/>
  <c r="G76" i="1"/>
  <c r="G75" i="1" s="1"/>
  <c r="G74" i="1" s="1"/>
  <c r="D77" i="6"/>
  <c r="F75" i="1"/>
  <c r="F74" i="1" s="1"/>
  <c r="D15" i="7"/>
  <c r="G15" i="4"/>
  <c r="D54" i="1"/>
  <c r="D53" i="1" s="1"/>
  <c r="G55" i="17"/>
  <c r="G54" i="17" s="1"/>
  <c r="F53" i="17"/>
  <c r="C28" i="5"/>
  <c r="G182" i="4" l="1"/>
  <c r="G181" i="4" s="1"/>
  <c r="G141" i="4" s="1"/>
  <c r="F190" i="7"/>
  <c r="F182" i="7" s="1"/>
  <c r="F181" i="7" s="1"/>
  <c r="D182" i="7"/>
  <c r="G234" i="17"/>
  <c r="G233" i="17" s="1"/>
  <c r="G220" i="17" s="1"/>
  <c r="G151" i="17" s="1"/>
  <c r="F233" i="4"/>
  <c r="F232" i="4" s="1"/>
  <c r="G234" i="4"/>
  <c r="G233" i="4" s="1"/>
  <c r="G232" i="4" s="1"/>
  <c r="D234" i="7"/>
  <c r="D240" i="4"/>
  <c r="D239" i="4" s="1"/>
  <c r="D238" i="4" s="1"/>
  <c r="F241" i="4"/>
  <c r="F44" i="6"/>
  <c r="D43" i="6"/>
  <c r="G12" i="17"/>
  <c r="F83" i="1"/>
  <c r="D82" i="1"/>
  <c r="D81" i="1" s="1"/>
  <c r="D73" i="1" s="1"/>
  <c r="D219" i="1"/>
  <c r="D206" i="1" s="1"/>
  <c r="D181" i="1" s="1"/>
  <c r="D142" i="1" s="1"/>
  <c r="D141" i="1" s="1"/>
  <c r="F221" i="1"/>
  <c r="F220" i="1" s="1"/>
  <c r="G53" i="17"/>
  <c r="F143" i="1"/>
  <c r="F142" i="1" s="1"/>
  <c r="F11" i="17"/>
  <c r="F9" i="17" s="1"/>
  <c r="F33" i="1"/>
  <c r="F32" i="1" s="1"/>
  <c r="D49" i="4"/>
  <c r="G48" i="6"/>
  <c r="G47" i="6" s="1"/>
  <c r="F47" i="6"/>
  <c r="F154" i="6"/>
  <c r="F153" i="6" s="1"/>
  <c r="D28" i="4"/>
  <c r="F27" i="6"/>
  <c r="G28" i="6"/>
  <c r="G27" i="6" s="1"/>
  <c r="F77" i="6"/>
  <c r="D76" i="6"/>
  <c r="D75" i="6" s="1"/>
  <c r="G143" i="1"/>
  <c r="G142" i="1" s="1"/>
  <c r="F145" i="6"/>
  <c r="D144" i="6"/>
  <c r="F15" i="7"/>
  <c r="F54" i="1"/>
  <c r="F53" i="1" s="1"/>
  <c r="D52" i="1"/>
  <c r="C49" i="5"/>
  <c r="C12" i="5" s="1"/>
  <c r="C11" i="5" s="1"/>
  <c r="D190" i="8" l="1"/>
  <c r="F190" i="8" s="1"/>
  <c r="G190" i="7"/>
  <c r="G182" i="7" s="1"/>
  <c r="G181" i="7" s="1"/>
  <c r="G241" i="4"/>
  <c r="G240" i="4" s="1"/>
  <c r="G239" i="4" s="1"/>
  <c r="G238" i="4" s="1"/>
  <c r="F240" i="4"/>
  <c r="F239" i="4" s="1"/>
  <c r="F238" i="4" s="1"/>
  <c r="D241" i="7"/>
  <c r="D233" i="7"/>
  <c r="D232" i="7" s="1"/>
  <c r="F234" i="7"/>
  <c r="F43" i="6"/>
  <c r="G44" i="6"/>
  <c r="G43" i="6" s="1"/>
  <c r="D45" i="4"/>
  <c r="G11" i="17"/>
  <c r="G9" i="17" s="1"/>
  <c r="D221" i="6"/>
  <c r="F219" i="1"/>
  <c r="F206" i="1" s="1"/>
  <c r="F141" i="1" s="1"/>
  <c r="G221" i="1"/>
  <c r="D84" i="6"/>
  <c r="F82" i="1"/>
  <c r="F81" i="1" s="1"/>
  <c r="F73" i="1" s="1"/>
  <c r="G83" i="1"/>
  <c r="G82" i="1" s="1"/>
  <c r="G81" i="1" s="1"/>
  <c r="G73" i="1" s="1"/>
  <c r="D143" i="6"/>
  <c r="F76" i="6"/>
  <c r="F75" i="6" s="1"/>
  <c r="D76" i="4"/>
  <c r="G77" i="6"/>
  <c r="G76" i="6" s="1"/>
  <c r="G75" i="6" s="1"/>
  <c r="G154" i="6"/>
  <c r="G153" i="6" s="1"/>
  <c r="G145" i="6"/>
  <c r="G144" i="6" s="1"/>
  <c r="F144" i="6"/>
  <c r="F49" i="4"/>
  <c r="D48" i="4"/>
  <c r="F28" i="4"/>
  <c r="D27" i="4"/>
  <c r="G33" i="1"/>
  <c r="G32" i="1" s="1"/>
  <c r="D33" i="6"/>
  <c r="D32" i="6" s="1"/>
  <c r="D15" i="8"/>
  <c r="G15" i="7"/>
  <c r="D54" i="6"/>
  <c r="D53" i="6" s="1"/>
  <c r="G54" i="1"/>
  <c r="G53" i="1" s="1"/>
  <c r="F52" i="1"/>
  <c r="C54" i="5"/>
  <c r="C9" i="5" s="1"/>
  <c r="G220" i="1" l="1"/>
  <c r="G219" i="1" s="1"/>
  <c r="G206" i="1" s="1"/>
  <c r="G141" i="1" s="1"/>
  <c r="G234" i="7"/>
  <c r="G233" i="7" s="1"/>
  <c r="G232" i="7" s="1"/>
  <c r="D234" i="8"/>
  <c r="F233" i="7"/>
  <c r="F232" i="7" s="1"/>
  <c r="F241" i="7"/>
  <c r="D240" i="7"/>
  <c r="D239" i="7" s="1"/>
  <c r="D238" i="7" s="1"/>
  <c r="D44" i="4"/>
  <c r="F45" i="4"/>
  <c r="F221" i="6"/>
  <c r="D220" i="6"/>
  <c r="D219" i="6" s="1"/>
  <c r="D206" i="6" s="1"/>
  <c r="D182" i="6" s="1"/>
  <c r="D181" i="6" s="1"/>
  <c r="D142" i="6" s="1"/>
  <c r="D141" i="6" s="1"/>
  <c r="D83" i="6"/>
  <c r="D82" i="6" s="1"/>
  <c r="D74" i="6" s="1"/>
  <c r="F84" i="6"/>
  <c r="F143" i="6"/>
  <c r="F142" i="6" s="1"/>
  <c r="G52" i="1"/>
  <c r="G143" i="6"/>
  <c r="G142" i="6" s="1"/>
  <c r="F33" i="6"/>
  <c r="F32" i="6" s="1"/>
  <c r="D49" i="7"/>
  <c r="F48" i="4"/>
  <c r="G49" i="4"/>
  <c r="G48" i="4" s="1"/>
  <c r="G190" i="8"/>
  <c r="G182" i="8" s="1"/>
  <c r="G181" i="8" s="1"/>
  <c r="F182" i="8"/>
  <c r="F181" i="8" s="1"/>
  <c r="D75" i="4"/>
  <c r="D74" i="4" s="1"/>
  <c r="F76" i="4"/>
  <c r="D29" i="7"/>
  <c r="F27" i="4"/>
  <c r="G28" i="4"/>
  <c r="G27" i="4" s="1"/>
  <c r="F15" i="8"/>
  <c r="D52" i="6"/>
  <c r="F54" i="6"/>
  <c r="F53" i="6" s="1"/>
  <c r="C157" i="5"/>
  <c r="C156" i="5" s="1"/>
  <c r="C155" i="5" s="1"/>
  <c r="D13" i="1"/>
  <c r="D12" i="1" s="1"/>
  <c r="D11" i="1" s="1"/>
  <c r="D9" i="1" s="1"/>
  <c r="F14" i="1"/>
  <c r="G14" i="1" s="1"/>
  <c r="G13" i="1" s="1"/>
  <c r="G12" i="1" s="1"/>
  <c r="F240" i="7" l="1"/>
  <c r="F239" i="7" s="1"/>
  <c r="F238" i="7" s="1"/>
  <c r="G241" i="7"/>
  <c r="G240" i="7" s="1"/>
  <c r="G239" i="7" s="1"/>
  <c r="G238" i="7" s="1"/>
  <c r="D241" i="8"/>
  <c r="D233" i="8"/>
  <c r="D232" i="8" s="1"/>
  <c r="F234" i="8"/>
  <c r="F44" i="4"/>
  <c r="D45" i="7"/>
  <c r="G45" i="4"/>
  <c r="G44" i="4" s="1"/>
  <c r="D221" i="4"/>
  <c r="D220" i="4" s="1"/>
  <c r="G221" i="6"/>
  <c r="G220" i="6" s="1"/>
  <c r="G219" i="6" s="1"/>
  <c r="G206" i="6" s="1"/>
  <c r="G141" i="6" s="1"/>
  <c r="F220" i="6"/>
  <c r="F219" i="6" s="1"/>
  <c r="F206" i="6" s="1"/>
  <c r="F141" i="6" s="1"/>
  <c r="D83" i="4"/>
  <c r="F83" i="6"/>
  <c r="F82" i="6" s="1"/>
  <c r="F74" i="6" s="1"/>
  <c r="G84" i="6"/>
  <c r="G83" i="6" s="1"/>
  <c r="G82" i="6" s="1"/>
  <c r="G74" i="6" s="1"/>
  <c r="G11" i="1"/>
  <c r="G9" i="1" s="1"/>
  <c r="D144" i="7"/>
  <c r="F49" i="7"/>
  <c r="D48" i="7"/>
  <c r="D153" i="7"/>
  <c r="D152" i="7" s="1"/>
  <c r="F29" i="7"/>
  <c r="D28" i="7"/>
  <c r="D77" i="7"/>
  <c r="F75" i="4"/>
  <c r="F74" i="4" s="1"/>
  <c r="G76" i="4"/>
  <c r="G75" i="4" s="1"/>
  <c r="G74" i="4" s="1"/>
  <c r="D34" i="4"/>
  <c r="D33" i="4" s="1"/>
  <c r="G33" i="6"/>
  <c r="G32" i="6" s="1"/>
  <c r="F13" i="1"/>
  <c r="F12" i="1" s="1"/>
  <c r="F11" i="1" s="1"/>
  <c r="F9" i="1" s="1"/>
  <c r="D14" i="6"/>
  <c r="G15" i="8"/>
  <c r="D54" i="4"/>
  <c r="D53" i="4" s="1"/>
  <c r="F52" i="6"/>
  <c r="G54" i="6"/>
  <c r="G53" i="6" s="1"/>
  <c r="G234" i="8" l="1"/>
  <c r="G233" i="8" s="1"/>
  <c r="G232" i="8" s="1"/>
  <c r="F233" i="8"/>
  <c r="F232" i="8" s="1"/>
  <c r="D240" i="8"/>
  <c r="D239" i="8" s="1"/>
  <c r="D238" i="8" s="1"/>
  <c r="F241" i="8"/>
  <c r="D44" i="7"/>
  <c r="F45" i="7"/>
  <c r="D82" i="4"/>
  <c r="D81" i="4" s="1"/>
  <c r="D73" i="4" s="1"/>
  <c r="F83" i="4"/>
  <c r="F221" i="4"/>
  <c r="F220" i="4" s="1"/>
  <c r="D219" i="4"/>
  <c r="D206" i="4" s="1"/>
  <c r="D181" i="4" s="1"/>
  <c r="D141" i="4" s="1"/>
  <c r="D140" i="4" s="1"/>
  <c r="G52" i="6"/>
  <c r="D76" i="7"/>
  <c r="D75" i="7" s="1"/>
  <c r="F77" i="7"/>
  <c r="F34" i="4"/>
  <c r="F33" i="4" s="1"/>
  <c r="F153" i="7"/>
  <c r="F152" i="7" s="1"/>
  <c r="F144" i="7"/>
  <c r="D143" i="7"/>
  <c r="D29" i="8"/>
  <c r="D28" i="8" s="1"/>
  <c r="F28" i="7"/>
  <c r="G29" i="7"/>
  <c r="G28" i="7" s="1"/>
  <c r="D49" i="8"/>
  <c r="G49" i="7"/>
  <c r="G48" i="7" s="1"/>
  <c r="F48" i="7"/>
  <c r="F14" i="6"/>
  <c r="D13" i="6"/>
  <c r="D12" i="6" s="1"/>
  <c r="D11" i="6" s="1"/>
  <c r="D9" i="6" s="1"/>
  <c r="D52" i="4"/>
  <c r="F54" i="4"/>
  <c r="F53" i="4" s="1"/>
  <c r="G241" i="8" l="1"/>
  <c r="G240" i="8" s="1"/>
  <c r="G239" i="8" s="1"/>
  <c r="G238" i="8" s="1"/>
  <c r="F240" i="8"/>
  <c r="F239" i="8" s="1"/>
  <c r="F238" i="8" s="1"/>
  <c r="F44" i="7"/>
  <c r="D45" i="8"/>
  <c r="D44" i="8" s="1"/>
  <c r="G45" i="7"/>
  <c r="G44" i="7" s="1"/>
  <c r="G221" i="4"/>
  <c r="D221" i="7"/>
  <c r="D220" i="7" s="1"/>
  <c r="F219" i="4"/>
  <c r="F206" i="4" s="1"/>
  <c r="F140" i="4" s="1"/>
  <c r="G83" i="4"/>
  <c r="G82" i="4" s="1"/>
  <c r="G81" i="4" s="1"/>
  <c r="G73" i="4" s="1"/>
  <c r="F82" i="4"/>
  <c r="F81" i="4" s="1"/>
  <c r="F73" i="4" s="1"/>
  <c r="D84" i="7"/>
  <c r="D154" i="8"/>
  <c r="G153" i="7"/>
  <c r="G152" i="7" s="1"/>
  <c r="F29" i="8"/>
  <c r="F28" i="8" s="1"/>
  <c r="F49" i="8"/>
  <c r="D48" i="8"/>
  <c r="D142" i="7"/>
  <c r="D34" i="7"/>
  <c r="D33" i="7" s="1"/>
  <c r="G34" i="4"/>
  <c r="G33" i="4" s="1"/>
  <c r="D77" i="8"/>
  <c r="G77" i="7"/>
  <c r="G76" i="7" s="1"/>
  <c r="G75" i="7" s="1"/>
  <c r="F76" i="7"/>
  <c r="F75" i="7" s="1"/>
  <c r="D144" i="8"/>
  <c r="G144" i="7"/>
  <c r="G143" i="7" s="1"/>
  <c r="F143" i="7"/>
  <c r="D14" i="4"/>
  <c r="G14" i="6"/>
  <c r="G13" i="6" s="1"/>
  <c r="G12" i="6" s="1"/>
  <c r="G11" i="6" s="1"/>
  <c r="G9" i="6" s="1"/>
  <c r="F13" i="6"/>
  <c r="F12" i="6" s="1"/>
  <c r="F11" i="6" s="1"/>
  <c r="F9" i="6" s="1"/>
  <c r="G54" i="4"/>
  <c r="G53" i="4" s="1"/>
  <c r="D54" i="7"/>
  <c r="D53" i="7" s="1"/>
  <c r="F52" i="4"/>
  <c r="G220" i="4" l="1"/>
  <c r="G219" i="4" s="1"/>
  <c r="G206" i="4" s="1"/>
  <c r="G140" i="4" s="1"/>
  <c r="F45" i="8"/>
  <c r="F44" i="8" s="1"/>
  <c r="F84" i="7"/>
  <c r="D83" i="7"/>
  <c r="D82" i="7" s="1"/>
  <c r="D74" i="7" s="1"/>
  <c r="F221" i="7"/>
  <c r="F220" i="7" s="1"/>
  <c r="D219" i="7"/>
  <c r="D206" i="7" s="1"/>
  <c r="D181" i="7" s="1"/>
  <c r="D141" i="7" s="1"/>
  <c r="D140" i="7" s="1"/>
  <c r="F142" i="7"/>
  <c r="F141" i="7" s="1"/>
  <c r="G52" i="4"/>
  <c r="F144" i="8"/>
  <c r="D143" i="8"/>
  <c r="F34" i="7"/>
  <c r="F33" i="7" s="1"/>
  <c r="G29" i="8"/>
  <c r="G28" i="8" s="1"/>
  <c r="D76" i="8"/>
  <c r="D75" i="8" s="1"/>
  <c r="F77" i="8"/>
  <c r="G142" i="7"/>
  <c r="G141" i="7" s="1"/>
  <c r="F48" i="8"/>
  <c r="G49" i="8"/>
  <c r="G48" i="8" s="1"/>
  <c r="F154" i="8"/>
  <c r="D153" i="8"/>
  <c r="D13" i="4"/>
  <c r="D12" i="4" s="1"/>
  <c r="D11" i="4" s="1"/>
  <c r="D9" i="4" s="1"/>
  <c r="F14" i="4"/>
  <c r="D52" i="7"/>
  <c r="F54" i="7"/>
  <c r="F53" i="7" s="1"/>
  <c r="G45" i="8" l="1"/>
  <c r="G44" i="8" s="1"/>
  <c r="G221" i="7"/>
  <c r="D221" i="8"/>
  <c r="D220" i="8" s="1"/>
  <c r="F219" i="7"/>
  <c r="F206" i="7" s="1"/>
  <c r="F140" i="7" s="1"/>
  <c r="D84" i="8"/>
  <c r="F83" i="7"/>
  <c r="F82" i="7" s="1"/>
  <c r="F74" i="7" s="1"/>
  <c r="G84" i="7"/>
  <c r="G83" i="7" s="1"/>
  <c r="G82" i="7" s="1"/>
  <c r="G74" i="7" s="1"/>
  <c r="D34" i="8"/>
  <c r="D33" i="8" s="1"/>
  <c r="G34" i="7"/>
  <c r="G33" i="7" s="1"/>
  <c r="F153" i="8"/>
  <c r="G154" i="8"/>
  <c r="G153" i="8" s="1"/>
  <c r="D142" i="8"/>
  <c r="F76" i="8"/>
  <c r="F75" i="8" s="1"/>
  <c r="G77" i="8"/>
  <c r="G76" i="8" s="1"/>
  <c r="G75" i="8" s="1"/>
  <c r="G144" i="8"/>
  <c r="G143" i="8" s="1"/>
  <c r="F143" i="8"/>
  <c r="F13" i="4"/>
  <c r="F12" i="4" s="1"/>
  <c r="F11" i="4" s="1"/>
  <c r="F9" i="4" s="1"/>
  <c r="D14" i="7"/>
  <c r="D13" i="7" s="1"/>
  <c r="G14" i="4"/>
  <c r="G13" i="4" s="1"/>
  <c r="G12" i="4" s="1"/>
  <c r="G11" i="4" s="1"/>
  <c r="G9" i="4" s="1"/>
  <c r="D54" i="8"/>
  <c r="D53" i="8" s="1"/>
  <c r="G54" i="7"/>
  <c r="G53" i="7" s="1"/>
  <c r="F52" i="7"/>
  <c r="G220" i="7" l="1"/>
  <c r="G219" i="7" s="1"/>
  <c r="G206" i="7" s="1"/>
  <c r="G140" i="7" s="1"/>
  <c r="F221" i="8"/>
  <c r="F220" i="8" s="1"/>
  <c r="D219" i="8"/>
  <c r="D206" i="8" s="1"/>
  <c r="D182" i="8" s="1"/>
  <c r="D181" i="8" s="1"/>
  <c r="D141" i="8" s="1"/>
  <c r="D140" i="8" s="1"/>
  <c r="F84" i="8"/>
  <c r="D83" i="8"/>
  <c r="D82" i="8" s="1"/>
  <c r="D74" i="8" s="1"/>
  <c r="F142" i="8"/>
  <c r="F141" i="8" s="1"/>
  <c r="G52" i="7"/>
  <c r="G142" i="8"/>
  <c r="G141" i="8" s="1"/>
  <c r="F34" i="8"/>
  <c r="F33" i="8" s="1"/>
  <c r="F14" i="7"/>
  <c r="F13" i="7" s="1"/>
  <c r="D12" i="7"/>
  <c r="D11" i="7" s="1"/>
  <c r="D9" i="7" s="1"/>
  <c r="F54" i="8"/>
  <c r="F53" i="8" s="1"/>
  <c r="D52" i="8"/>
  <c r="G84" i="8" l="1"/>
  <c r="G83" i="8" s="1"/>
  <c r="G82" i="8" s="1"/>
  <c r="G74" i="8" s="1"/>
  <c r="F83" i="8"/>
  <c r="F82" i="8" s="1"/>
  <c r="F74" i="8" s="1"/>
  <c r="F219" i="8"/>
  <c r="F206" i="8" s="1"/>
  <c r="F140" i="8" s="1"/>
  <c r="G221" i="8"/>
  <c r="G34" i="8"/>
  <c r="G33" i="8" s="1"/>
  <c r="D14" i="8"/>
  <c r="G14" i="7"/>
  <c r="F12" i="7"/>
  <c r="F11" i="7" s="1"/>
  <c r="F9" i="7" s="1"/>
  <c r="G54" i="8"/>
  <c r="G53" i="8" s="1"/>
  <c r="F52" i="8"/>
  <c r="D13" i="8" l="1"/>
  <c r="D12" i="8" s="1"/>
  <c r="D11" i="8" s="1"/>
  <c r="D9" i="8" s="1"/>
  <c r="G220" i="8"/>
  <c r="G219" i="8" s="1"/>
  <c r="G206" i="8" s="1"/>
  <c r="G140" i="8" s="1"/>
  <c r="G13" i="7"/>
  <c r="G12" i="7" s="1"/>
  <c r="G11" i="7" s="1"/>
  <c r="G9" i="7" s="1"/>
  <c r="G52" i="8"/>
  <c r="F14" i="8"/>
  <c r="F13" i="8" l="1"/>
  <c r="F12" i="8" s="1"/>
  <c r="F11" i="8" s="1"/>
  <c r="F9" i="8" s="1"/>
  <c r="G14" i="8"/>
  <c r="G13" i="8" l="1"/>
  <c r="G12" i="8" s="1"/>
  <c r="G11" i="8" s="1"/>
  <c r="G9" i="8" s="1"/>
</calcChain>
</file>

<file path=xl/sharedStrings.xml><?xml version="1.0" encoding="utf-8"?>
<sst xmlns="http://schemas.openxmlformats.org/spreadsheetml/2006/main" count="4351" uniqueCount="338">
  <si>
    <t>2.1.2.1.05</t>
  </si>
  <si>
    <t>2.1.2.1.11</t>
  </si>
  <si>
    <t>1.0.0.0.00</t>
  </si>
  <si>
    <t>INGRESOS</t>
  </si>
  <si>
    <t>1.1.0.0.00</t>
  </si>
  <si>
    <t>INGRESOS CORRIENTES</t>
  </si>
  <si>
    <t>1.1.1.0,00</t>
  </si>
  <si>
    <t>INGRESOS DE ORIGEN MUNICIPAL</t>
  </si>
  <si>
    <t>1.1.1.1.00</t>
  </si>
  <si>
    <t>TASAS y DERECHOS</t>
  </si>
  <si>
    <t>1.1.1.1.01</t>
  </si>
  <si>
    <t>Servicios retibutivos</t>
  </si>
  <si>
    <t>1.1.1.1.02</t>
  </si>
  <si>
    <t>Habilitacion de Comercio</t>
  </si>
  <si>
    <t>1.1.1.1.03</t>
  </si>
  <si>
    <t>Derecho Inspección Seguridad e Higiene</t>
  </si>
  <si>
    <t>1.1.1.1.04</t>
  </si>
  <si>
    <t>Derecho de Venta ambulante</t>
  </si>
  <si>
    <t>1.1.1.1.05</t>
  </si>
  <si>
    <t>Carnet de Conducir</t>
  </si>
  <si>
    <t>1.1.1.1.06</t>
  </si>
  <si>
    <t>Derecho de Oficina</t>
  </si>
  <si>
    <t>1.1.1.1.07</t>
  </si>
  <si>
    <t>Derecho de Edificación</t>
  </si>
  <si>
    <t>1.1.1.1.08</t>
  </si>
  <si>
    <t>Derecho de Cementerio</t>
  </si>
  <si>
    <t>1.1.1.1.09</t>
  </si>
  <si>
    <t>Ocupacion uso y Espacios Públicos</t>
  </si>
  <si>
    <t>1.1.1.1.10</t>
  </si>
  <si>
    <t>De edificacion y Obras en general</t>
  </si>
  <si>
    <t>1.1.1.2.00</t>
  </si>
  <si>
    <t>IMPUESTOS</t>
  </si>
  <si>
    <t>1.1.1.2.01</t>
  </si>
  <si>
    <t>Patente Automotor</t>
  </si>
  <si>
    <t>1.1.1.2.02</t>
  </si>
  <si>
    <t>1.1.1.2.03</t>
  </si>
  <si>
    <t>1.1.1.3.00</t>
  </si>
  <si>
    <t>INGRESOS NO TRIBUTARIOS</t>
  </si>
  <si>
    <t>1.1.1.3.01</t>
  </si>
  <si>
    <t>Alquileres</t>
  </si>
  <si>
    <t>1.1.1.3.02</t>
  </si>
  <si>
    <t>Reintegro de materiales</t>
  </si>
  <si>
    <t>1.1.1.3.03</t>
  </si>
  <si>
    <t>Servicio de Transporte</t>
  </si>
  <si>
    <t>1.1.1.3.04</t>
  </si>
  <si>
    <t>Multas</t>
  </si>
  <si>
    <t>1.1.1.3.05</t>
  </si>
  <si>
    <t>Infracciones de tránsito</t>
  </si>
  <si>
    <t>1.1.1.4.00</t>
  </si>
  <si>
    <t>INGRESOS VENTA DE COMBUSTIBLE</t>
  </si>
  <si>
    <t>1.1.1.4.01</t>
  </si>
  <si>
    <t>Venta de Combustible</t>
  </si>
  <si>
    <t>1.1.1.5.00</t>
  </si>
  <si>
    <t>INGRESOS HOSTERIA</t>
  </si>
  <si>
    <t>1.1.2.5.01</t>
  </si>
  <si>
    <t>Explotacion Hosteria</t>
  </si>
  <si>
    <t>1.1.2.0.00</t>
  </si>
  <si>
    <t>INGRESOS DE OTRO ORIGEN</t>
  </si>
  <si>
    <t>1.1.2.1.00</t>
  </si>
  <si>
    <t>TRANSFERENCIAS CORRIENTES</t>
  </si>
  <si>
    <t>1.1.2.1.01</t>
  </si>
  <si>
    <t>Aportes No Reintegrables</t>
  </si>
  <si>
    <t>1.1.2.1.02</t>
  </si>
  <si>
    <t>Convenio Accion Social</t>
  </si>
  <si>
    <t>1.1.2.1.03</t>
  </si>
  <si>
    <t>Convenio Deporte</t>
  </si>
  <si>
    <t>1.1.2.1.04</t>
  </si>
  <si>
    <t>Convenio Mantenimiento Escuelas</t>
  </si>
  <si>
    <t>1.1.2.1.05</t>
  </si>
  <si>
    <t>Programas Provinciales</t>
  </si>
  <si>
    <t>1.1.2.1.06</t>
  </si>
  <si>
    <t>Adicional Impuesto Inmobiliario</t>
  </si>
  <si>
    <t>1.1.2.1.07</t>
  </si>
  <si>
    <t>1.1.2.1.08</t>
  </si>
  <si>
    <t>Operativo Leña</t>
  </si>
  <si>
    <t>1.1.2.1.09</t>
  </si>
  <si>
    <t>1.2.0.0.00</t>
  </si>
  <si>
    <t>INGRESOS DE CAPITAL</t>
  </si>
  <si>
    <t>1.2.1.0.00</t>
  </si>
  <si>
    <t>RECURSOS PROPIOS DE CAPITAL</t>
  </si>
  <si>
    <t>1.2.1.1.00</t>
  </si>
  <si>
    <t>VENTA DE ACTIVOS</t>
  </si>
  <si>
    <t>1.2.1.1.01</t>
  </si>
  <si>
    <t>Venta de Activo Fijo</t>
  </si>
  <si>
    <t>1.2.1.1.02</t>
  </si>
  <si>
    <t>Venta de Terrenos Fiscales</t>
  </si>
  <si>
    <t>1.2.2.0.00</t>
  </si>
  <si>
    <t>TRANSFERENCIAS DE CAPITAL</t>
  </si>
  <si>
    <t>1.2.2.1.00</t>
  </si>
  <si>
    <t>1.2.2.1.01</t>
  </si>
  <si>
    <t>1.2.2.1.02</t>
  </si>
  <si>
    <t>1.2.2.1.03</t>
  </si>
  <si>
    <t>Provincia del Neuquen</t>
  </si>
  <si>
    <t>2.1.0.0.00</t>
  </si>
  <si>
    <t>EROGACIONES CORRIENTES</t>
  </si>
  <si>
    <t>2.1.1.0.00</t>
  </si>
  <si>
    <t>FUNCIONAMIENTO</t>
  </si>
  <si>
    <t>2.1.1.1.00</t>
  </si>
  <si>
    <t>PERSONAL</t>
  </si>
  <si>
    <t>2.1.1.1.01</t>
  </si>
  <si>
    <t>2.1.1.1.02</t>
  </si>
  <si>
    <t>2.1.1.1.03</t>
  </si>
  <si>
    <t>2.1.1.1.04</t>
  </si>
  <si>
    <t>2.1.1.1.05</t>
  </si>
  <si>
    <t>2.1.1.2.00</t>
  </si>
  <si>
    <t>BIENES Y SERVICIOS</t>
  </si>
  <si>
    <t>2.1.1.2.01</t>
  </si>
  <si>
    <t>2.1.1.2.02</t>
  </si>
  <si>
    <t>Fletes y Almacenajes</t>
  </si>
  <si>
    <t>2.1.1.2.03</t>
  </si>
  <si>
    <t>Combustible y Lubricantes</t>
  </si>
  <si>
    <t>2.1.1.2.04</t>
  </si>
  <si>
    <t>Viáticos y Movilidad</t>
  </si>
  <si>
    <t>2.1.1.2.05</t>
  </si>
  <si>
    <t>Cortesía, Homenaje</t>
  </si>
  <si>
    <t>2.1.1.2.06</t>
  </si>
  <si>
    <t>Conservación Edificio e Instalaciones</t>
  </si>
  <si>
    <t>2.1.1.2.07</t>
  </si>
  <si>
    <t>Conservación Maquinarias y Equipos</t>
  </si>
  <si>
    <t>2.1.1.2.08</t>
  </si>
  <si>
    <t>2.1.1.2.09</t>
  </si>
  <si>
    <t>Conservación Calles y Paseos</t>
  </si>
  <si>
    <t>2.1.1.2.10</t>
  </si>
  <si>
    <t>Energía Eléctrica Gas y Agua</t>
  </si>
  <si>
    <t>2.1.1.2.11</t>
  </si>
  <si>
    <t>Servicio de Comunicaciones</t>
  </si>
  <si>
    <t>2.1.1.2.12</t>
  </si>
  <si>
    <t>Utiles, Libros e Impresiones</t>
  </si>
  <si>
    <t>2.1.1.2.13</t>
  </si>
  <si>
    <t>Comisiones y Sellados</t>
  </si>
  <si>
    <t>2.1.1.2.14</t>
  </si>
  <si>
    <t>Seguros</t>
  </si>
  <si>
    <t>2.1.1.2.15</t>
  </si>
  <si>
    <t>Uniformes y equipos</t>
  </si>
  <si>
    <t>2.1.1.2.16</t>
  </si>
  <si>
    <t>Avisos y Publicaciones</t>
  </si>
  <si>
    <t>2.1.1.2.17</t>
  </si>
  <si>
    <t>Servicio de Refrigerio</t>
  </si>
  <si>
    <t>2.1.1.2.18</t>
  </si>
  <si>
    <t>Utiles de Limpieza</t>
  </si>
  <si>
    <t>2.1.1.2.19</t>
  </si>
  <si>
    <t>Honorarios y Retribuciones</t>
  </si>
  <si>
    <t>2.1.1.2.20</t>
  </si>
  <si>
    <t>Gastos Eventuales</t>
  </si>
  <si>
    <t>2.1.1.2.21</t>
  </si>
  <si>
    <t>2.1.1.2.22</t>
  </si>
  <si>
    <t>Gastos funcionamiento explotacion Hosteria</t>
  </si>
  <si>
    <t>2.1.1.2.23</t>
  </si>
  <si>
    <t>Mantenimiento Estacion de servicio</t>
  </si>
  <si>
    <t>2.1.1.2.24</t>
  </si>
  <si>
    <t>Mantenimiento Planta liquidos cloacales</t>
  </si>
  <si>
    <t>2.1.1.2.25</t>
  </si>
  <si>
    <t>Gastos Area produccion</t>
  </si>
  <si>
    <t>2.1.2.0.00</t>
  </si>
  <si>
    <t>TRANSFERENCIAS</t>
  </si>
  <si>
    <t>2.1.2.1.00</t>
  </si>
  <si>
    <t>TRANSFERENCIAS ORGANISMOS</t>
  </si>
  <si>
    <t>2.1.2.1.01</t>
  </si>
  <si>
    <t>Ayuda Social Directa</t>
  </si>
  <si>
    <t>2.1.2.1.02</t>
  </si>
  <si>
    <t>Eventos Culturales y deportivos</t>
  </si>
  <si>
    <t>2.1.2.1.03</t>
  </si>
  <si>
    <t>Becas</t>
  </si>
  <si>
    <t>2.1.2.1.04</t>
  </si>
  <si>
    <t>Pensiones por Vejez</t>
  </si>
  <si>
    <t>2.1.2.1.06</t>
  </si>
  <si>
    <t>2.1.2.1.07</t>
  </si>
  <si>
    <t>Mantenimiento Edificios Escolares</t>
  </si>
  <si>
    <t>2.1.2.1.08</t>
  </si>
  <si>
    <t>Transporte Agua Comunidades</t>
  </si>
  <si>
    <t>2.1.2.1.09</t>
  </si>
  <si>
    <t>Comision Gauchito Gil</t>
  </si>
  <si>
    <t>2.1.2.1.10</t>
  </si>
  <si>
    <t>Transporte Escolar</t>
  </si>
  <si>
    <t>2.1.2.1.12</t>
  </si>
  <si>
    <t>2.1.2.1.13</t>
  </si>
  <si>
    <t>2.1.2.1.14</t>
  </si>
  <si>
    <t>Modulo Alimentario</t>
  </si>
  <si>
    <t>Otras transferencias</t>
  </si>
  <si>
    <t>2.2.0.0.00</t>
  </si>
  <si>
    <t>EROGACIONES DE CAPITAL</t>
  </si>
  <si>
    <t>2.2.1.0.00</t>
  </si>
  <si>
    <t>ACTIVOS FIJOS</t>
  </si>
  <si>
    <t>2.2.1.1.01</t>
  </si>
  <si>
    <t>Terrenos y edificios</t>
  </si>
  <si>
    <t>2.2.1.1.02</t>
  </si>
  <si>
    <t>Rodados</t>
  </si>
  <si>
    <t>2.2.1.1.03</t>
  </si>
  <si>
    <t>Maquinarias</t>
  </si>
  <si>
    <t>2.2.1.1.04</t>
  </si>
  <si>
    <t>Herramientas</t>
  </si>
  <si>
    <t>2.2.1.1.05</t>
  </si>
  <si>
    <t>Aparatos, Instrumentos y Equipos</t>
  </si>
  <si>
    <t>2.2.1.1.06</t>
  </si>
  <si>
    <t>Instalaciones Internas</t>
  </si>
  <si>
    <t>2.2.1.1.07</t>
  </si>
  <si>
    <t>Moblaje</t>
  </si>
  <si>
    <t>2.2.1.1.08</t>
  </si>
  <si>
    <t>Equipamiento</t>
  </si>
  <si>
    <t>2.2.1.1.09</t>
  </si>
  <si>
    <t>Otros Bienes</t>
  </si>
  <si>
    <t>2.2.2.0.00</t>
  </si>
  <si>
    <t>PLAN DE OBRAS PUBLICAS</t>
  </si>
  <si>
    <t>2.2.2.1.00</t>
  </si>
  <si>
    <t>TRABAJOS PUBLICOS</t>
  </si>
  <si>
    <t>2.2.2.1.01</t>
  </si>
  <si>
    <t>Construcción y Mejoramiento habitacional</t>
  </si>
  <si>
    <t>2.2.2.1.02</t>
  </si>
  <si>
    <t>2.2.2.1.03</t>
  </si>
  <si>
    <t>2.2.2.1.04</t>
  </si>
  <si>
    <t>2.2.2.1.05</t>
  </si>
  <si>
    <t>2.3.0.0.00</t>
  </si>
  <si>
    <t>AMORTIZACION</t>
  </si>
  <si>
    <t>2.3.1.0.00</t>
  </si>
  <si>
    <t>AMORTIZACION DE LA DEUDA</t>
  </si>
  <si>
    <t>2.3.1.1.01</t>
  </si>
  <si>
    <t>Amortización de Capital</t>
  </si>
  <si>
    <t>2.3.1.1.02</t>
  </si>
  <si>
    <t>Intereses y Gastos de la Deuda</t>
  </si>
  <si>
    <t>2.4.0.0.00</t>
  </si>
  <si>
    <t>EXPENDIO COMBUSTIBLE</t>
  </si>
  <si>
    <t>2.4.1.0.00</t>
  </si>
  <si>
    <t>COSTO VENTA COMBUSTIBLE</t>
  </si>
  <si>
    <t>2.4.1.1.00</t>
  </si>
  <si>
    <t>2.4.1.1.01</t>
  </si>
  <si>
    <t>Costo Venta Combustible</t>
  </si>
  <si>
    <t>Otros Ingresos</t>
  </si>
  <si>
    <t>MUNICIPALIDAD DE LAS COLORADAS</t>
  </si>
  <si>
    <t>1.1.1.3.06</t>
  </si>
  <si>
    <t>Venta de Aridos</t>
  </si>
  <si>
    <t>1.1.1.1.11</t>
  </si>
  <si>
    <t>Conservación Planta Potabilizadora</t>
  </si>
  <si>
    <t>Adicionales y Asignaciones</t>
  </si>
  <si>
    <t>Canon Extraord. Ley 2615 Art.7°</t>
  </si>
  <si>
    <t>Publicidad</t>
  </si>
  <si>
    <t>Pensiones</t>
  </si>
  <si>
    <t>Planes Sociales con contraprestacion</t>
  </si>
  <si>
    <t>ANR Adquisicion Bienes</t>
  </si>
  <si>
    <t>ANR Plan Argentina Hace Obra Cordon Cuneta</t>
  </si>
  <si>
    <t xml:space="preserve">ANR Obras </t>
  </si>
  <si>
    <t>Obra Red Cloacal</t>
  </si>
  <si>
    <t>1.1.2.1.10</t>
  </si>
  <si>
    <t>1.1.1.1.12</t>
  </si>
  <si>
    <t>Acumulado</t>
  </si>
  <si>
    <t>Ingresos</t>
  </si>
  <si>
    <t>mes anterior</t>
  </si>
  <si>
    <t>del mes</t>
  </si>
  <si>
    <t>Total</t>
  </si>
  <si>
    <t>Saldo</t>
  </si>
  <si>
    <t>Presupuestado</t>
  </si>
  <si>
    <t xml:space="preserve">ESTADO DE EJECUCION PRESUPUESTARIA DE INGRESOS </t>
  </si>
  <si>
    <t>ESTADO DE EJECUCION PRESUPUESTARIA DE EGRESOS</t>
  </si>
  <si>
    <t xml:space="preserve">       BALANCE DE TESORERIA AL </t>
  </si>
  <si>
    <t>EGRESOS</t>
  </si>
  <si>
    <t>Del mes:</t>
  </si>
  <si>
    <t>Personal</t>
  </si>
  <si>
    <t>Disponibilidades mes anterior</t>
  </si>
  <si>
    <t>Bienes y Servicios</t>
  </si>
  <si>
    <t>Transferencias</t>
  </si>
  <si>
    <t>Activos Fijos</t>
  </si>
  <si>
    <t>Obras Públicas</t>
  </si>
  <si>
    <t>Amortización deuda</t>
  </si>
  <si>
    <t xml:space="preserve"> </t>
  </si>
  <si>
    <t xml:space="preserve">Total Erogaciones </t>
  </si>
  <si>
    <t>Menos:</t>
  </si>
  <si>
    <t>Deudas al cierre</t>
  </si>
  <si>
    <t>Más:</t>
  </si>
  <si>
    <t xml:space="preserve">Deudas al </t>
  </si>
  <si>
    <t>Disponibilidades al cierre</t>
  </si>
  <si>
    <t xml:space="preserve">Créditos al </t>
  </si>
  <si>
    <t>Créditos al cierre</t>
  </si>
  <si>
    <t>Patrimonio de la Comision</t>
  </si>
  <si>
    <t>TOTAL</t>
  </si>
  <si>
    <t>ENERO DE 2020</t>
  </si>
  <si>
    <t>1.1.2.1.11</t>
  </si>
  <si>
    <t>Fondos Hidricos</t>
  </si>
  <si>
    <t>Expendio de Combustible</t>
  </si>
  <si>
    <t>Módulo Alimentario</t>
  </si>
  <si>
    <t>Mantenimiento Planta Tratam, Liquidos clacales</t>
  </si>
  <si>
    <t>2.1.2.1.15</t>
  </si>
  <si>
    <t>2.1.2.1.16</t>
  </si>
  <si>
    <t>2.0.0.0.00</t>
  </si>
  <si>
    <t>FEBRERO DE 2020</t>
  </si>
  <si>
    <t>MARZO DE 2020</t>
  </si>
  <si>
    <t>ABRIL DE 2020</t>
  </si>
  <si>
    <t>MAYO DE 2020</t>
  </si>
  <si>
    <t>JUNIO DE 2020</t>
  </si>
  <si>
    <t>JULIO DE 2020</t>
  </si>
  <si>
    <t>AGOSTO DE 2020</t>
  </si>
  <si>
    <t>SEPTIEMBRE DE 2020</t>
  </si>
  <si>
    <t>OCTUBRE DE 2020</t>
  </si>
  <si>
    <t>NOVIEMBRE DE 2020</t>
  </si>
  <si>
    <t>DICIEMBRE DE 2020</t>
  </si>
  <si>
    <t>1.1.2.1.12</t>
  </si>
  <si>
    <t>Art 10 Ley 2148</t>
  </si>
  <si>
    <t>1.1.1.4.02</t>
  </si>
  <si>
    <t>Sueldos Basicos</t>
  </si>
  <si>
    <t>Asignaciones Familiares</t>
  </si>
  <si>
    <t>Contribuciones</t>
  </si>
  <si>
    <t>ART</t>
  </si>
  <si>
    <t>Ayuda Social Alquileres</t>
  </si>
  <si>
    <t>2.4.1.1.02</t>
  </si>
  <si>
    <t>Impuestos Compra Combustible</t>
  </si>
  <si>
    <t>Ingresos No Gravados</t>
  </si>
  <si>
    <t xml:space="preserve">Planes Sociales </t>
  </si>
  <si>
    <t>1.1.1.3.07</t>
  </si>
  <si>
    <t>1.1.1.3.08</t>
  </si>
  <si>
    <t>Ingresos No gravados</t>
  </si>
  <si>
    <t>Provisión de Leña</t>
  </si>
  <si>
    <t>2.1.1.1.06</t>
  </si>
  <si>
    <t>Sac</t>
  </si>
  <si>
    <t>2.5.0.0.00</t>
  </si>
  <si>
    <t>OTROS IMPUESTOS</t>
  </si>
  <si>
    <t>2.5.0.0.01</t>
  </si>
  <si>
    <t>Impuestos Internos</t>
  </si>
  <si>
    <t>Planes Sociales</t>
  </si>
  <si>
    <t>1.1.1.1.13</t>
  </si>
  <si>
    <t>Ingresos Ejercicios anteriores</t>
  </si>
  <si>
    <t>Remanente ejercicio anterior</t>
  </si>
  <si>
    <t>Otros Impuestos</t>
  </si>
  <si>
    <t>Obra de Agua y Luz</t>
  </si>
  <si>
    <t>Mejoramiento Planta Bombeo</t>
  </si>
  <si>
    <t>Paseo La Costanera</t>
  </si>
  <si>
    <t>2.2.2.1.06</t>
  </si>
  <si>
    <t>2.2.2.1.07</t>
  </si>
  <si>
    <t>Nuevos Loteos</t>
  </si>
  <si>
    <t>Instalaciòn domiciliari de gas</t>
  </si>
  <si>
    <t>2.2.1.1.10</t>
  </si>
  <si>
    <t>Constr.en Bs. de Dom.Público y Priv</t>
  </si>
  <si>
    <t>Publicidad y Propaganda</t>
  </si>
  <si>
    <t>Otros Productos</t>
  </si>
  <si>
    <t>Gastos Mantenimiento Estacion de servicio</t>
  </si>
  <si>
    <t>1.1.1.3.09</t>
  </si>
  <si>
    <t>Otros Servicios</t>
  </si>
  <si>
    <t>1.1.2.1.13</t>
  </si>
  <si>
    <t>Recuperaciòn de préstamos</t>
  </si>
  <si>
    <t>Ingresos de ej.anteriores</t>
  </si>
  <si>
    <t>01/01/2020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</si>
</sst>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mmmm\ &quot;de&quot;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8"/>
      <name val="Times New Roman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43" fontId="3" fillId="0" borderId="0" xfId="1" applyFont="1" applyAlignment="1">
      <alignment horizontal="center"/>
    </xf>
    <xf numFmtId="43" fontId="3" fillId="0" borderId="2" xfId="1" applyFont="1" applyBorder="1" applyAlignment="1">
      <alignment horizontal="center"/>
    </xf>
    <xf numFmtId="0" fontId="4" fillId="0" borderId="0" xfId="0" applyFont="1"/>
    <xf numFmtId="43" fontId="4" fillId="0" borderId="0" xfId="1" applyFont="1"/>
    <xf numFmtId="0" fontId="3" fillId="0" borderId="0" xfId="0" applyFont="1"/>
    <xf numFmtId="43" fontId="4" fillId="0" borderId="0" xfId="1" applyFont="1" applyFill="1"/>
    <xf numFmtId="166" fontId="5" fillId="0" borderId="0" xfId="0" applyNumberFormat="1" applyFont="1"/>
    <xf numFmtId="164" fontId="3" fillId="0" borderId="0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43" fontId="3" fillId="0" borderId="1" xfId="1" applyFont="1" applyBorder="1"/>
    <xf numFmtId="0" fontId="4" fillId="0" borderId="2" xfId="0" applyFont="1" applyBorder="1"/>
    <xf numFmtId="43" fontId="4" fillId="0" borderId="2" xfId="1" applyFont="1" applyBorder="1"/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3" fontId="4" fillId="0" borderId="0" xfId="0" applyNumberFormat="1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43" fontId="6" fillId="0" borderId="0" xfId="1" applyFont="1"/>
    <xf numFmtId="165" fontId="3" fillId="0" borderId="0" xfId="0" applyNumberFormat="1" applyFont="1"/>
    <xf numFmtId="43" fontId="4" fillId="0" borderId="1" xfId="1" applyFont="1" applyBorder="1"/>
    <xf numFmtId="43" fontId="4" fillId="0" borderId="1" xfId="0" applyNumberFormat="1" applyFont="1" applyBorder="1"/>
    <xf numFmtId="0" fontId="4" fillId="0" borderId="0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0" xfId="0" applyFont="1" applyFill="1"/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43" fontId="3" fillId="0" borderId="0" xfId="1" applyFont="1"/>
    <xf numFmtId="0" fontId="7" fillId="0" borderId="0" xfId="0" applyFont="1"/>
    <xf numFmtId="43" fontId="3" fillId="0" borderId="1" xfId="0" applyNumberFormat="1" applyFont="1" applyBorder="1"/>
    <xf numFmtId="166" fontId="3" fillId="0" borderId="0" xfId="0" applyNumberFormat="1" applyFont="1"/>
    <xf numFmtId="43" fontId="4" fillId="0" borderId="0" xfId="1" applyFont="1" applyBorder="1"/>
    <xf numFmtId="0" fontId="7" fillId="0" borderId="0" xfId="0" applyFont="1" applyBorder="1"/>
    <xf numFmtId="43" fontId="3" fillId="0" borderId="0" xfId="1" applyFont="1" applyFill="1"/>
    <xf numFmtId="0" fontId="3" fillId="0" borderId="1" xfId="0" applyFont="1" applyFill="1" applyBorder="1"/>
    <xf numFmtId="0" fontId="8" fillId="0" borderId="0" xfId="0" applyFont="1"/>
    <xf numFmtId="0" fontId="8" fillId="2" borderId="0" xfId="0" applyFont="1" applyFill="1"/>
    <xf numFmtId="0" fontId="9" fillId="2" borderId="0" xfId="0" applyFont="1" applyFill="1"/>
    <xf numFmtId="43" fontId="8" fillId="2" borderId="0" xfId="1" applyFont="1" applyFill="1"/>
    <xf numFmtId="43" fontId="8" fillId="0" borderId="0" xfId="1" applyFont="1"/>
    <xf numFmtId="14" fontId="8" fillId="0" borderId="0" xfId="0" applyNumberFormat="1" applyFont="1"/>
    <xf numFmtId="4" fontId="8" fillId="0" borderId="0" xfId="0" applyNumberFormat="1" applyFont="1"/>
    <xf numFmtId="0" fontId="8" fillId="0" borderId="0" xfId="0" applyFont="1" applyBorder="1"/>
    <xf numFmtId="0" fontId="5" fillId="2" borderId="0" xfId="0" applyFont="1" applyFill="1" applyBorder="1" applyAlignment="1">
      <alignment horizontal="left"/>
    </xf>
    <xf numFmtId="0" fontId="8" fillId="0" borderId="6" xfId="0" applyFont="1" applyBorder="1"/>
    <xf numFmtId="4" fontId="8" fillId="0" borderId="3" xfId="0" applyNumberFormat="1" applyFont="1" applyBorder="1"/>
    <xf numFmtId="43" fontId="8" fillId="0" borderId="3" xfId="1" applyFont="1" applyBorder="1"/>
    <xf numFmtId="43" fontId="8" fillId="0" borderId="0" xfId="1" applyFont="1" applyBorder="1"/>
    <xf numFmtId="4" fontId="8" fillId="0" borderId="7" xfId="0" applyNumberFormat="1" applyFont="1" applyBorder="1"/>
    <xf numFmtId="4" fontId="8" fillId="0" borderId="0" xfId="0" applyNumberFormat="1" applyFont="1" applyBorder="1"/>
    <xf numFmtId="43" fontId="8" fillId="0" borderId="0" xfId="1" applyFont="1" applyFill="1" applyBorder="1"/>
    <xf numFmtId="43" fontId="5" fillId="0" borderId="0" xfId="1" applyFont="1" applyBorder="1"/>
    <xf numFmtId="0" fontId="5" fillId="0" borderId="0" xfId="0" applyFont="1" applyBorder="1"/>
    <xf numFmtId="4" fontId="5" fillId="0" borderId="7" xfId="0" applyNumberFormat="1" applyFont="1" applyBorder="1"/>
    <xf numFmtId="14" fontId="8" fillId="0" borderId="0" xfId="0" applyNumberFormat="1" applyFont="1" applyBorder="1"/>
    <xf numFmtId="0" fontId="8" fillId="0" borderId="8" xfId="0" applyFont="1" applyBorder="1"/>
    <xf numFmtId="0" fontId="8" fillId="0" borderId="9" xfId="0" applyFont="1" applyBorder="1"/>
    <xf numFmtId="4" fontId="5" fillId="3" borderId="10" xfId="0" applyNumberFormat="1" applyFont="1" applyFill="1" applyBorder="1"/>
    <xf numFmtId="43" fontId="8" fillId="0" borderId="9" xfId="1" applyFont="1" applyBorder="1"/>
    <xf numFmtId="0" fontId="4" fillId="0" borderId="0" xfId="0" applyFont="1" applyAlignment="1">
      <alignment vertical="center"/>
    </xf>
    <xf numFmtId="43" fontId="4" fillId="0" borderId="3" xfId="1" applyFont="1" applyBorder="1"/>
    <xf numFmtId="0" fontId="6" fillId="0" borderId="0" xfId="0" applyFont="1"/>
    <xf numFmtId="43" fontId="6" fillId="0" borderId="0" xfId="0" applyNumberFormat="1" applyFont="1"/>
    <xf numFmtId="0" fontId="4" fillId="0" borderId="3" xfId="0" applyFont="1" applyFill="1" applyBorder="1" applyAlignment="1">
      <alignment horizontal="right"/>
    </xf>
    <xf numFmtId="0" fontId="10" fillId="2" borderId="0" xfId="0" applyFont="1" applyFill="1"/>
    <xf numFmtId="14" fontId="4" fillId="0" borderId="0" xfId="0" applyNumberFormat="1" applyFont="1"/>
    <xf numFmtId="4" fontId="4" fillId="0" borderId="0" xfId="0" applyNumberFormat="1" applyFont="1"/>
    <xf numFmtId="0" fontId="3" fillId="2" borderId="0" xfId="0" applyFont="1" applyFill="1" applyBorder="1" applyAlignment="1">
      <alignment horizontal="left"/>
    </xf>
    <xf numFmtId="0" fontId="4" fillId="0" borderId="6" xfId="0" applyFont="1" applyBorder="1"/>
    <xf numFmtId="43" fontId="4" fillId="0" borderId="0" xfId="0" applyNumberFormat="1" applyFont="1" applyBorder="1"/>
    <xf numFmtId="4" fontId="4" fillId="0" borderId="3" xfId="0" applyNumberFormat="1" applyFont="1" applyBorder="1"/>
    <xf numFmtId="4" fontId="4" fillId="0" borderId="7" xfId="0" applyNumberFormat="1" applyFont="1" applyBorder="1"/>
    <xf numFmtId="4" fontId="4" fillId="0" borderId="0" xfId="0" applyNumberFormat="1" applyFont="1" applyBorder="1"/>
    <xf numFmtId="43" fontId="4" fillId="0" borderId="0" xfId="1" applyFont="1" applyFill="1" applyBorder="1"/>
    <xf numFmtId="43" fontId="3" fillId="0" borderId="0" xfId="1" applyFont="1" applyBorder="1"/>
    <xf numFmtId="0" fontId="3" fillId="0" borderId="0" xfId="0" applyFont="1" applyBorder="1"/>
    <xf numFmtId="4" fontId="3" fillId="0" borderId="7" xfId="0" applyNumberFormat="1" applyFont="1" applyBorder="1"/>
    <xf numFmtId="14" fontId="4" fillId="0" borderId="0" xfId="0" applyNumberFormat="1" applyFont="1" applyBorder="1"/>
    <xf numFmtId="0" fontId="4" fillId="0" borderId="8" xfId="0" applyFont="1" applyBorder="1"/>
    <xf numFmtId="0" fontId="4" fillId="0" borderId="9" xfId="0" applyFont="1" applyBorder="1"/>
    <xf numFmtId="4" fontId="3" fillId="3" borderId="10" xfId="0" applyNumberFormat="1" applyFont="1" applyFill="1" applyBorder="1"/>
    <xf numFmtId="43" fontId="4" fillId="0" borderId="9" xfId="1" applyFont="1" applyBorder="1"/>
    <xf numFmtId="43" fontId="11" fillId="0" borderId="0" xfId="1" applyFont="1"/>
    <xf numFmtId="43" fontId="3" fillId="0" borderId="2" xfId="1" applyFont="1" applyBorder="1"/>
    <xf numFmtId="0" fontId="3" fillId="0" borderId="2" xfId="0" applyFont="1" applyBorder="1"/>
    <xf numFmtId="43" fontId="3" fillId="0" borderId="0" xfId="0" applyNumberFormat="1" applyFont="1"/>
    <xf numFmtId="43" fontId="4" fillId="0" borderId="0" xfId="0" applyNumberFormat="1" applyFont="1" applyFill="1"/>
    <xf numFmtId="164" fontId="3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En peso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2"/>
  <sheetViews>
    <sheetView topLeftCell="A301" workbookViewId="0">
      <selection activeCell="F316" sqref="F316:G316"/>
    </sheetView>
  </sheetViews>
  <sheetFormatPr baseColWidth="10" defaultColWidth="9.85546875" defaultRowHeight="11.25" x14ac:dyDescent="0.2"/>
  <cols>
    <col min="1" max="1" width="7.5703125" style="3" customWidth="1"/>
    <col min="2" max="2" width="22.28515625" style="3" customWidth="1"/>
    <col min="3" max="3" width="13.85546875" style="4" customWidth="1"/>
    <col min="4" max="4" width="9.85546875" style="4"/>
    <col min="5" max="5" width="12" style="4" bestFit="1" customWidth="1"/>
    <col min="6" max="6" width="12.7109375" style="4" bestFit="1" customWidth="1"/>
    <col min="7" max="7" width="12.85546875" style="3" bestFit="1" customWidth="1"/>
    <col min="8" max="16384" width="9.85546875" style="3"/>
  </cols>
  <sheetData>
    <row r="2" spans="1:9" x14ac:dyDescent="0.2">
      <c r="B2" s="94" t="s">
        <v>227</v>
      </c>
      <c r="C2" s="94"/>
    </row>
    <row r="3" spans="1:9" x14ac:dyDescent="0.2">
      <c r="B3" s="94" t="s">
        <v>92</v>
      </c>
      <c r="C3" s="94"/>
    </row>
    <row r="4" spans="1:9" x14ac:dyDescent="0.2">
      <c r="B4" s="5"/>
      <c r="C4" s="6"/>
    </row>
    <row r="5" spans="1:9" x14ac:dyDescent="0.2">
      <c r="B5" s="5" t="s">
        <v>250</v>
      </c>
      <c r="C5" s="6"/>
      <c r="F5" s="7" t="s">
        <v>273</v>
      </c>
    </row>
    <row r="6" spans="1:9" ht="15" customHeight="1" x14ac:dyDescent="0.2">
      <c r="B6" s="8"/>
    </row>
    <row r="7" spans="1:9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9" x14ac:dyDescent="0.2">
      <c r="B8" s="88"/>
      <c r="D8" s="2" t="s">
        <v>245</v>
      </c>
      <c r="E8" s="2" t="s">
        <v>246</v>
      </c>
      <c r="F8" s="9" t="s">
        <v>247</v>
      </c>
      <c r="G8" s="9" t="s">
        <v>248</v>
      </c>
    </row>
    <row r="9" spans="1:9" x14ac:dyDescent="0.2">
      <c r="A9" s="10" t="s">
        <v>2</v>
      </c>
      <c r="B9" s="11" t="s">
        <v>3</v>
      </c>
      <c r="C9" s="12">
        <f t="shared" ref="C9:D9" si="0">+C11+C54</f>
        <v>140308042</v>
      </c>
      <c r="D9" s="12">
        <f t="shared" si="0"/>
        <v>0</v>
      </c>
      <c r="E9" s="12">
        <f>+E11+E54</f>
        <v>8453520.0100000016</v>
      </c>
      <c r="F9" s="12">
        <f t="shared" ref="F9:G9" si="1">+F11+F54</f>
        <v>8453520.0100000016</v>
      </c>
      <c r="G9" s="12">
        <f t="shared" si="1"/>
        <v>131854521.99000001</v>
      </c>
    </row>
    <row r="10" spans="1:9" x14ac:dyDescent="0.2">
      <c r="A10" s="13"/>
      <c r="B10" s="13"/>
      <c r="C10" s="14"/>
    </row>
    <row r="11" spans="1:9" x14ac:dyDescent="0.2">
      <c r="A11" s="10" t="s">
        <v>4</v>
      </c>
      <c r="B11" s="11" t="s">
        <v>5</v>
      </c>
      <c r="C11" s="12">
        <f t="shared" ref="C11:D11" si="2">+C12</f>
        <v>13578642</v>
      </c>
      <c r="D11" s="12">
        <f t="shared" si="2"/>
        <v>0</v>
      </c>
      <c r="E11" s="12">
        <f>+E12</f>
        <v>448890.88</v>
      </c>
      <c r="F11" s="12">
        <f>+F12</f>
        <v>448890.88</v>
      </c>
      <c r="G11" s="12">
        <f>+G12</f>
        <v>13129751.119999999</v>
      </c>
    </row>
    <row r="12" spans="1:9" x14ac:dyDescent="0.2">
      <c r="A12" s="15" t="s">
        <v>6</v>
      </c>
      <c r="B12" s="16" t="s">
        <v>7</v>
      </c>
      <c r="C12" s="12">
        <f t="shared" ref="C12:D12" si="3">+C13+C28+C34+C45+C49</f>
        <v>13578642</v>
      </c>
      <c r="D12" s="12">
        <f t="shared" si="3"/>
        <v>0</v>
      </c>
      <c r="E12" s="12">
        <f t="shared" ref="E12:G12" si="4">+E13+E28+E34+E45+E49</f>
        <v>448890.88</v>
      </c>
      <c r="F12" s="12">
        <f t="shared" si="4"/>
        <v>448890.88</v>
      </c>
      <c r="G12" s="12">
        <f t="shared" si="4"/>
        <v>13129751.119999999</v>
      </c>
      <c r="H12" s="17"/>
    </row>
    <row r="13" spans="1:9" x14ac:dyDescent="0.2">
      <c r="A13" s="15" t="s">
        <v>8</v>
      </c>
      <c r="B13" s="16" t="s">
        <v>9</v>
      </c>
      <c r="C13" s="12">
        <f t="shared" ref="C13:D13" si="5">SUM(C14:C25)</f>
        <v>613942</v>
      </c>
      <c r="D13" s="12">
        <f t="shared" si="5"/>
        <v>0</v>
      </c>
      <c r="E13" s="12">
        <f t="shared" ref="E13:G13" si="6">SUM(E14:E25)</f>
        <v>95238.83</v>
      </c>
      <c r="F13" s="12">
        <f t="shared" si="6"/>
        <v>95238.83</v>
      </c>
      <c r="G13" s="12">
        <f t="shared" si="6"/>
        <v>518703.17</v>
      </c>
    </row>
    <row r="14" spans="1:9" x14ac:dyDescent="0.2">
      <c r="A14" s="18" t="s">
        <v>10</v>
      </c>
      <c r="B14" s="19" t="s">
        <v>11</v>
      </c>
      <c r="C14" s="20">
        <v>407400</v>
      </c>
      <c r="E14" s="4">
        <v>75190.83</v>
      </c>
      <c r="F14" s="4">
        <f>+E14+D14</f>
        <v>75190.83</v>
      </c>
      <c r="G14" s="17">
        <f>+C14-F14</f>
        <v>332209.17</v>
      </c>
    </row>
    <row r="15" spans="1:9" x14ac:dyDescent="0.2">
      <c r="A15" s="18" t="s">
        <v>12</v>
      </c>
      <c r="B15" s="19" t="s">
        <v>13</v>
      </c>
      <c r="F15" s="4">
        <f t="shared" ref="F15:F25" si="7">+E15+D15</f>
        <v>0</v>
      </c>
      <c r="G15" s="17">
        <f t="shared" ref="G15:G25" si="8">+C15-F15</f>
        <v>0</v>
      </c>
    </row>
    <row r="16" spans="1:9" x14ac:dyDescent="0.2">
      <c r="A16" s="18" t="s">
        <v>14</v>
      </c>
      <c r="B16" s="19" t="s">
        <v>15</v>
      </c>
      <c r="F16" s="4">
        <f t="shared" si="7"/>
        <v>0</v>
      </c>
      <c r="G16" s="17">
        <f t="shared" si="8"/>
        <v>0</v>
      </c>
      <c r="I16" s="4"/>
    </row>
    <row r="17" spans="1:7" x14ac:dyDescent="0.2">
      <c r="A17" s="18" t="s">
        <v>16</v>
      </c>
      <c r="B17" s="19" t="s">
        <v>17</v>
      </c>
      <c r="F17" s="4">
        <f t="shared" si="7"/>
        <v>0</v>
      </c>
      <c r="G17" s="17">
        <f t="shared" si="8"/>
        <v>0</v>
      </c>
    </row>
    <row r="18" spans="1:7" x14ac:dyDescent="0.2">
      <c r="A18" s="18" t="s">
        <v>18</v>
      </c>
      <c r="B18" s="19" t="s">
        <v>19</v>
      </c>
      <c r="C18" s="4">
        <v>98882</v>
      </c>
      <c r="E18" s="4">
        <v>4158</v>
      </c>
      <c r="F18" s="4">
        <f t="shared" si="7"/>
        <v>4158</v>
      </c>
      <c r="G18" s="17">
        <f t="shared" si="8"/>
        <v>94724</v>
      </c>
    </row>
    <row r="19" spans="1:7" x14ac:dyDescent="0.2">
      <c r="A19" s="18" t="s">
        <v>20</v>
      </c>
      <c r="B19" s="19" t="s">
        <v>21</v>
      </c>
      <c r="C19" s="4">
        <v>36400</v>
      </c>
      <c r="E19" s="4">
        <v>2690</v>
      </c>
      <c r="F19" s="4">
        <f t="shared" si="7"/>
        <v>2690</v>
      </c>
      <c r="G19" s="17">
        <f t="shared" si="8"/>
        <v>33710</v>
      </c>
    </row>
    <row r="20" spans="1:7" x14ac:dyDescent="0.2">
      <c r="A20" s="18" t="s">
        <v>22</v>
      </c>
      <c r="B20" s="19" t="s">
        <v>23</v>
      </c>
      <c r="F20" s="4">
        <f t="shared" si="7"/>
        <v>0</v>
      </c>
      <c r="G20" s="17">
        <f t="shared" si="8"/>
        <v>0</v>
      </c>
    </row>
    <row r="21" spans="1:7" x14ac:dyDescent="0.2">
      <c r="A21" s="18" t="s">
        <v>24</v>
      </c>
      <c r="B21" s="19" t="s">
        <v>25</v>
      </c>
      <c r="F21" s="4">
        <f t="shared" si="7"/>
        <v>0</v>
      </c>
      <c r="G21" s="17">
        <f t="shared" si="8"/>
        <v>0</v>
      </c>
    </row>
    <row r="22" spans="1:7" x14ac:dyDescent="0.2">
      <c r="A22" s="18" t="s">
        <v>26</v>
      </c>
      <c r="B22" s="19" t="s">
        <v>27</v>
      </c>
      <c r="C22" s="4">
        <v>47460</v>
      </c>
      <c r="E22" s="4">
        <v>8200</v>
      </c>
      <c r="F22" s="4">
        <f t="shared" si="7"/>
        <v>8200</v>
      </c>
      <c r="G22" s="17">
        <f t="shared" si="8"/>
        <v>39260</v>
      </c>
    </row>
    <row r="23" spans="1:7" x14ac:dyDescent="0.2">
      <c r="A23" s="18" t="s">
        <v>28</v>
      </c>
      <c r="B23" s="19" t="s">
        <v>29</v>
      </c>
      <c r="F23" s="4">
        <f t="shared" si="7"/>
        <v>0</v>
      </c>
      <c r="G23" s="17">
        <f t="shared" si="8"/>
        <v>0</v>
      </c>
    </row>
    <row r="24" spans="1:7" x14ac:dyDescent="0.2">
      <c r="A24" s="18" t="s">
        <v>230</v>
      </c>
      <c r="B24" s="3" t="s">
        <v>234</v>
      </c>
      <c r="C24" s="4">
        <v>23800</v>
      </c>
      <c r="E24" s="4">
        <v>2500</v>
      </c>
      <c r="F24" s="4">
        <f t="shared" si="7"/>
        <v>2500</v>
      </c>
      <c r="G24" s="17">
        <f t="shared" si="8"/>
        <v>21300</v>
      </c>
    </row>
    <row r="25" spans="1:7" x14ac:dyDescent="0.2">
      <c r="A25" s="18" t="s">
        <v>242</v>
      </c>
      <c r="B25" s="19" t="s">
        <v>226</v>
      </c>
      <c r="E25" s="4">
        <v>2500</v>
      </c>
      <c r="F25" s="4">
        <f t="shared" si="7"/>
        <v>2500</v>
      </c>
      <c r="G25" s="17">
        <f t="shared" si="8"/>
        <v>-2500</v>
      </c>
    </row>
    <row r="26" spans="1:7" x14ac:dyDescent="0.2">
      <c r="A26" s="18"/>
      <c r="B26" s="19"/>
      <c r="G26" s="21"/>
    </row>
    <row r="27" spans="1:7" x14ac:dyDescent="0.2">
      <c r="A27" s="18"/>
      <c r="B27" s="19"/>
      <c r="G27" s="21"/>
    </row>
    <row r="28" spans="1:7" x14ac:dyDescent="0.2">
      <c r="A28" s="15" t="s">
        <v>30</v>
      </c>
      <c r="B28" s="16" t="s">
        <v>31</v>
      </c>
      <c r="C28" s="22">
        <f>SUM(C29:C31)</f>
        <v>1505000</v>
      </c>
      <c r="D28" s="22">
        <f t="shared" ref="D28:G28" si="9">SUM(D29:D31)</f>
        <v>0</v>
      </c>
      <c r="E28" s="22">
        <f t="shared" si="9"/>
        <v>95345.14</v>
      </c>
      <c r="F28" s="22">
        <f t="shared" si="9"/>
        <v>95345.14</v>
      </c>
      <c r="G28" s="22">
        <f t="shared" si="9"/>
        <v>1409654.86</v>
      </c>
    </row>
    <row r="29" spans="1:7" x14ac:dyDescent="0.2">
      <c r="A29" s="18" t="s">
        <v>32</v>
      </c>
      <c r="B29" s="19" t="s">
        <v>33</v>
      </c>
      <c r="C29" s="4">
        <v>1505000</v>
      </c>
      <c r="E29" s="4">
        <v>95345.14</v>
      </c>
      <c r="F29" s="4">
        <f t="shared" ref="F29:F31" si="10">+E29+D29</f>
        <v>95345.14</v>
      </c>
      <c r="G29" s="17">
        <f t="shared" ref="G29:G31" si="11">+C29-F29</f>
        <v>1409654.86</v>
      </c>
    </row>
    <row r="30" spans="1:7" x14ac:dyDescent="0.2">
      <c r="A30" s="18" t="s">
        <v>34</v>
      </c>
      <c r="F30" s="4">
        <f t="shared" si="10"/>
        <v>0</v>
      </c>
      <c r="G30" s="17">
        <f t="shared" si="11"/>
        <v>0</v>
      </c>
    </row>
    <row r="31" spans="1:7" x14ac:dyDescent="0.2">
      <c r="A31" s="18" t="s">
        <v>35</v>
      </c>
      <c r="F31" s="4">
        <f t="shared" si="10"/>
        <v>0</v>
      </c>
      <c r="G31" s="17">
        <f t="shared" si="11"/>
        <v>0</v>
      </c>
    </row>
    <row r="32" spans="1:7" x14ac:dyDescent="0.2">
      <c r="A32" s="18"/>
      <c r="B32" s="19"/>
      <c r="G32" s="21"/>
    </row>
    <row r="33" spans="1:7" x14ac:dyDescent="0.2">
      <c r="A33" s="18"/>
      <c r="B33" s="19"/>
      <c r="G33" s="21"/>
    </row>
    <row r="34" spans="1:7" x14ac:dyDescent="0.2">
      <c r="A34" s="15" t="s">
        <v>36</v>
      </c>
      <c r="B34" s="16" t="s">
        <v>37</v>
      </c>
      <c r="C34" s="22">
        <f>SUM(C35:C43)</f>
        <v>11459700</v>
      </c>
      <c r="D34" s="22">
        <f t="shared" ref="D34:G34" si="12">SUM(D35:D43)</f>
        <v>0</v>
      </c>
      <c r="E34" s="22">
        <f t="shared" si="12"/>
        <v>4900</v>
      </c>
      <c r="F34" s="22">
        <f t="shared" si="12"/>
        <v>4900</v>
      </c>
      <c r="G34" s="22">
        <f t="shared" si="12"/>
        <v>11454800</v>
      </c>
    </row>
    <row r="35" spans="1:7" x14ac:dyDescent="0.2">
      <c r="A35" s="18" t="s">
        <v>38</v>
      </c>
      <c r="B35" s="19" t="s">
        <v>39</v>
      </c>
      <c r="F35" s="4">
        <f t="shared" ref="F35:F40" si="13">+E35+D35</f>
        <v>0</v>
      </c>
      <c r="G35" s="17">
        <f t="shared" ref="G35:G40" si="14">+C35-F35</f>
        <v>0</v>
      </c>
    </row>
    <row r="36" spans="1:7" x14ac:dyDescent="0.2">
      <c r="A36" s="18" t="s">
        <v>40</v>
      </c>
      <c r="B36" s="3" t="s">
        <v>41</v>
      </c>
      <c r="F36" s="4">
        <f t="shared" si="13"/>
        <v>0</v>
      </c>
      <c r="G36" s="17">
        <f t="shared" si="14"/>
        <v>0</v>
      </c>
    </row>
    <row r="37" spans="1:7" x14ac:dyDescent="0.2">
      <c r="A37" s="18" t="s">
        <v>42</v>
      </c>
      <c r="B37" s="3" t="s">
        <v>43</v>
      </c>
      <c r="F37" s="4">
        <f t="shared" si="13"/>
        <v>0</v>
      </c>
      <c r="G37" s="17">
        <f t="shared" si="14"/>
        <v>0</v>
      </c>
    </row>
    <row r="38" spans="1:7" x14ac:dyDescent="0.2">
      <c r="A38" s="18" t="s">
        <v>44</v>
      </c>
      <c r="B38" s="3" t="s">
        <v>45</v>
      </c>
      <c r="F38" s="4">
        <f t="shared" si="13"/>
        <v>0</v>
      </c>
      <c r="G38" s="17">
        <f t="shared" si="14"/>
        <v>0</v>
      </c>
    </row>
    <row r="39" spans="1:7" x14ac:dyDescent="0.2">
      <c r="A39" s="18" t="s">
        <v>46</v>
      </c>
      <c r="B39" s="3" t="s">
        <v>47</v>
      </c>
      <c r="F39" s="4">
        <f t="shared" si="13"/>
        <v>0</v>
      </c>
      <c r="G39" s="17">
        <f t="shared" si="14"/>
        <v>0</v>
      </c>
    </row>
    <row r="40" spans="1:7" x14ac:dyDescent="0.2">
      <c r="A40" s="18" t="s">
        <v>228</v>
      </c>
      <c r="B40" s="19" t="s">
        <v>229</v>
      </c>
      <c r="C40" s="4">
        <f>+Marzo!D17</f>
        <v>0</v>
      </c>
      <c r="E40" s="4">
        <v>4900</v>
      </c>
      <c r="F40" s="4">
        <f t="shared" si="13"/>
        <v>4900</v>
      </c>
      <c r="G40" s="17">
        <f t="shared" si="14"/>
        <v>-4900</v>
      </c>
    </row>
    <row r="41" spans="1:7" x14ac:dyDescent="0.2">
      <c r="A41" s="18" t="s">
        <v>305</v>
      </c>
      <c r="B41" s="19" t="s">
        <v>308</v>
      </c>
      <c r="F41" s="4">
        <f t="shared" ref="F41:F43" si="15">+E41+D41</f>
        <v>0</v>
      </c>
      <c r="G41" s="17">
        <f t="shared" ref="G41:G43" si="16">+C41-F41</f>
        <v>0</v>
      </c>
    </row>
    <row r="42" spans="1:7" x14ac:dyDescent="0.2">
      <c r="A42" s="18" t="s">
        <v>306</v>
      </c>
      <c r="B42" s="19" t="s">
        <v>226</v>
      </c>
      <c r="C42" s="4">
        <v>647080</v>
      </c>
      <c r="F42" s="4">
        <f t="shared" si="15"/>
        <v>0</v>
      </c>
      <c r="G42" s="17">
        <f t="shared" si="16"/>
        <v>647080</v>
      </c>
    </row>
    <row r="43" spans="1:7" x14ac:dyDescent="0.2">
      <c r="A43" s="18" t="s">
        <v>332</v>
      </c>
      <c r="B43" s="19" t="s">
        <v>333</v>
      </c>
      <c r="C43" s="4">
        <v>10812620</v>
      </c>
      <c r="F43" s="4">
        <f t="shared" si="15"/>
        <v>0</v>
      </c>
      <c r="G43" s="17">
        <f t="shared" si="16"/>
        <v>10812620</v>
      </c>
    </row>
    <row r="44" spans="1:7" x14ac:dyDescent="0.2">
      <c r="A44" s="18"/>
      <c r="B44" s="19"/>
    </row>
    <row r="45" spans="1:7" x14ac:dyDescent="0.2">
      <c r="A45" s="15" t="s">
        <v>48</v>
      </c>
      <c r="B45" s="16" t="s">
        <v>49</v>
      </c>
      <c r="C45" s="23">
        <f>SUM(C46:C47)</f>
        <v>0</v>
      </c>
      <c r="D45" s="23">
        <f t="shared" ref="D45:G45" si="17">SUM(D46:D47)</f>
        <v>0</v>
      </c>
      <c r="E45" s="23">
        <f t="shared" si="17"/>
        <v>253406.91</v>
      </c>
      <c r="F45" s="23">
        <f t="shared" si="17"/>
        <v>253406.91</v>
      </c>
      <c r="G45" s="23">
        <f t="shared" si="17"/>
        <v>-253406.91</v>
      </c>
    </row>
    <row r="46" spans="1:7" x14ac:dyDescent="0.2">
      <c r="A46" s="18" t="s">
        <v>50</v>
      </c>
      <c r="B46" s="24" t="s">
        <v>51</v>
      </c>
      <c r="E46" s="4">
        <v>230662.57</v>
      </c>
      <c r="F46" s="4">
        <f t="shared" ref="F46" si="18">+E46+D46</f>
        <v>230662.57</v>
      </c>
      <c r="G46" s="17">
        <f t="shared" ref="G46" si="19">+C46-F46</f>
        <v>-230662.57</v>
      </c>
    </row>
    <row r="47" spans="1:7" x14ac:dyDescent="0.2">
      <c r="A47" s="18" t="s">
        <v>295</v>
      </c>
      <c r="B47" s="24" t="s">
        <v>303</v>
      </c>
      <c r="E47" s="4">
        <v>22744.34</v>
      </c>
      <c r="F47" s="4">
        <f t="shared" ref="F47" si="20">+E47+D47</f>
        <v>22744.34</v>
      </c>
      <c r="G47" s="17">
        <f t="shared" ref="G47" si="21">+C47-F47</f>
        <v>-22744.34</v>
      </c>
    </row>
    <row r="48" spans="1:7" x14ac:dyDescent="0.2">
      <c r="A48" s="18"/>
      <c r="B48" s="19"/>
    </row>
    <row r="49" spans="1:8" s="27" customFormat="1" x14ac:dyDescent="0.2">
      <c r="A49" s="15" t="s">
        <v>52</v>
      </c>
      <c r="B49" s="25" t="s">
        <v>53</v>
      </c>
      <c r="C49" s="26">
        <f>+C50</f>
        <v>0</v>
      </c>
      <c r="D49" s="26">
        <f t="shared" ref="D49:G49" si="22">+D50</f>
        <v>0</v>
      </c>
      <c r="E49" s="26">
        <f t="shared" si="22"/>
        <v>0</v>
      </c>
      <c r="F49" s="26">
        <f t="shared" si="22"/>
        <v>0</v>
      </c>
      <c r="G49" s="26">
        <f t="shared" si="22"/>
        <v>0</v>
      </c>
    </row>
    <row r="50" spans="1:8" x14ac:dyDescent="0.2">
      <c r="A50" s="28" t="s">
        <v>54</v>
      </c>
      <c r="B50" s="19" t="s">
        <v>55</v>
      </c>
      <c r="F50" s="4">
        <f t="shared" ref="F50" si="23">+E50+D50</f>
        <v>0</v>
      </c>
      <c r="G50" s="17">
        <f t="shared" ref="G50" si="24">+C50-F50</f>
        <v>0</v>
      </c>
    </row>
    <row r="51" spans="1:8" x14ac:dyDescent="0.2">
      <c r="A51" s="18"/>
      <c r="B51" s="19"/>
    </row>
    <row r="52" spans="1:8" x14ac:dyDescent="0.2">
      <c r="A52" s="18"/>
      <c r="B52" s="19"/>
    </row>
    <row r="53" spans="1:8" x14ac:dyDescent="0.2">
      <c r="A53" s="18"/>
      <c r="B53" s="19"/>
    </row>
    <row r="54" spans="1:8" x14ac:dyDescent="0.2">
      <c r="A54" s="15" t="s">
        <v>56</v>
      </c>
      <c r="B54" s="16" t="s">
        <v>57</v>
      </c>
      <c r="C54" s="22">
        <f>+C55</f>
        <v>126729400</v>
      </c>
      <c r="D54" s="22">
        <f t="shared" ref="D54:G54" si="25">+D55</f>
        <v>0</v>
      </c>
      <c r="E54" s="22">
        <f t="shared" si="25"/>
        <v>8004629.1300000008</v>
      </c>
      <c r="F54" s="22">
        <f t="shared" si="25"/>
        <v>8004629.1300000008</v>
      </c>
      <c r="G54" s="22">
        <f t="shared" si="25"/>
        <v>118724770.87</v>
      </c>
      <c r="H54" s="17"/>
    </row>
    <row r="55" spans="1:8" x14ac:dyDescent="0.2">
      <c r="A55" s="29" t="s">
        <v>58</v>
      </c>
      <c r="B55" s="13" t="s">
        <v>59</v>
      </c>
      <c r="C55" s="22">
        <f>SUM(C56:C68)</f>
        <v>126729400</v>
      </c>
      <c r="D55" s="22">
        <f t="shared" ref="D55:G55" si="26">SUM(D56:D68)</f>
        <v>0</v>
      </c>
      <c r="E55" s="22">
        <f t="shared" si="26"/>
        <v>8004629.1300000008</v>
      </c>
      <c r="F55" s="22">
        <f t="shared" si="26"/>
        <v>8004629.1300000008</v>
      </c>
      <c r="G55" s="22">
        <f t="shared" si="26"/>
        <v>118724770.87</v>
      </c>
    </row>
    <row r="56" spans="1:8" x14ac:dyDescent="0.2">
      <c r="A56" s="18" t="s">
        <v>60</v>
      </c>
      <c r="B56" s="19" t="s">
        <v>61</v>
      </c>
      <c r="C56" s="4">
        <v>36669400</v>
      </c>
      <c r="E56" s="4">
        <v>7151301.71</v>
      </c>
      <c r="F56" s="4">
        <f t="shared" ref="F56:F63" si="27">+E56+D56</f>
        <v>7151301.71</v>
      </c>
      <c r="G56" s="17">
        <f t="shared" ref="G56:G63" si="28">+C56-F56</f>
        <v>29518098.289999999</v>
      </c>
    </row>
    <row r="57" spans="1:8" x14ac:dyDescent="0.2">
      <c r="A57" s="18" t="s">
        <v>62</v>
      </c>
      <c r="B57" s="19" t="s">
        <v>63</v>
      </c>
      <c r="F57" s="4">
        <f t="shared" si="27"/>
        <v>0</v>
      </c>
      <c r="G57" s="17">
        <f t="shared" si="28"/>
        <v>0</v>
      </c>
    </row>
    <row r="58" spans="1:8" x14ac:dyDescent="0.2">
      <c r="A58" s="18" t="s">
        <v>64</v>
      </c>
      <c r="B58" s="19" t="s">
        <v>65</v>
      </c>
      <c r="F58" s="4">
        <f t="shared" si="27"/>
        <v>0</v>
      </c>
      <c r="G58" s="17">
        <f t="shared" si="28"/>
        <v>0</v>
      </c>
    </row>
    <row r="59" spans="1:8" x14ac:dyDescent="0.2">
      <c r="A59" s="18" t="s">
        <v>66</v>
      </c>
      <c r="B59" s="19" t="s">
        <v>67</v>
      </c>
      <c r="C59" s="4">
        <v>1820000</v>
      </c>
      <c r="E59" s="4">
        <v>168816.7</v>
      </c>
      <c r="F59" s="4">
        <f t="shared" si="27"/>
        <v>168816.7</v>
      </c>
      <c r="G59" s="17">
        <f t="shared" si="28"/>
        <v>1651183.3</v>
      </c>
    </row>
    <row r="60" spans="1:8" x14ac:dyDescent="0.2">
      <c r="A60" s="18" t="s">
        <v>68</v>
      </c>
      <c r="B60" s="19" t="s">
        <v>69</v>
      </c>
      <c r="D60" s="6"/>
      <c r="E60" s="30"/>
      <c r="F60" s="4">
        <f t="shared" si="27"/>
        <v>0</v>
      </c>
      <c r="G60" s="17">
        <f t="shared" si="28"/>
        <v>0</v>
      </c>
    </row>
    <row r="61" spans="1:8" x14ac:dyDescent="0.2">
      <c r="A61" s="18" t="s">
        <v>70</v>
      </c>
      <c r="B61" s="19" t="s">
        <v>71</v>
      </c>
      <c r="C61" s="4">
        <v>420000</v>
      </c>
      <c r="E61" s="4">
        <v>31366.15</v>
      </c>
      <c r="F61" s="4">
        <f t="shared" si="27"/>
        <v>31366.15</v>
      </c>
      <c r="G61" s="17">
        <f t="shared" si="28"/>
        <v>388633.85</v>
      </c>
    </row>
    <row r="62" spans="1:8" x14ac:dyDescent="0.2">
      <c r="A62" s="18" t="s">
        <v>72</v>
      </c>
      <c r="B62" s="19" t="s">
        <v>233</v>
      </c>
      <c r="C62" s="4">
        <v>1820000</v>
      </c>
      <c r="E62" s="4">
        <v>82484.55</v>
      </c>
      <c r="F62" s="4">
        <f t="shared" si="27"/>
        <v>82484.55</v>
      </c>
      <c r="G62" s="17">
        <f t="shared" si="28"/>
        <v>1737515.45</v>
      </c>
    </row>
    <row r="63" spans="1:8" x14ac:dyDescent="0.2">
      <c r="A63" s="18" t="s">
        <v>73</v>
      </c>
      <c r="B63" s="19" t="s">
        <v>74</v>
      </c>
      <c r="F63" s="4">
        <f t="shared" si="27"/>
        <v>0</v>
      </c>
      <c r="G63" s="17">
        <f t="shared" si="28"/>
        <v>0</v>
      </c>
    </row>
    <row r="64" spans="1:8" x14ac:dyDescent="0.2">
      <c r="A64" s="18" t="s">
        <v>75</v>
      </c>
      <c r="B64" s="19" t="s">
        <v>275</v>
      </c>
      <c r="F64" s="4">
        <f>+E64+D64</f>
        <v>0</v>
      </c>
      <c r="G64" s="17">
        <f>+C64-F64</f>
        <v>0</v>
      </c>
    </row>
    <row r="65" spans="1:8" x14ac:dyDescent="0.2">
      <c r="A65" s="18" t="s">
        <v>241</v>
      </c>
      <c r="B65" s="3" t="s">
        <v>294</v>
      </c>
      <c r="E65" s="4">
        <v>30000</v>
      </c>
      <c r="F65" s="4">
        <f t="shared" ref="F65" si="29">+E65+D65</f>
        <v>30000</v>
      </c>
      <c r="G65" s="17">
        <f t="shared" ref="G65" si="30">+C65-F65</f>
        <v>-30000</v>
      </c>
    </row>
    <row r="66" spans="1:8" x14ac:dyDescent="0.2">
      <c r="A66" s="18" t="s">
        <v>274</v>
      </c>
      <c r="B66" s="19" t="s">
        <v>235</v>
      </c>
      <c r="E66" s="4">
        <v>1905.12</v>
      </c>
      <c r="F66" s="4">
        <f>+E66+D66</f>
        <v>1905.12</v>
      </c>
      <c r="G66" s="17">
        <f>+C66-F66</f>
        <v>-1905.12</v>
      </c>
    </row>
    <row r="67" spans="1:8" x14ac:dyDescent="0.2">
      <c r="A67" s="18" t="s">
        <v>293</v>
      </c>
      <c r="B67" s="19" t="s">
        <v>318</v>
      </c>
      <c r="C67" s="3"/>
      <c r="D67" s="3"/>
      <c r="E67" s="4">
        <v>538754.9</v>
      </c>
      <c r="F67" s="4">
        <f>+E67+D67</f>
        <v>538754.9</v>
      </c>
      <c r="G67" s="4">
        <f>+C67-F67</f>
        <v>-538754.9</v>
      </c>
    </row>
    <row r="68" spans="1:8" x14ac:dyDescent="0.2">
      <c r="A68" s="18" t="s">
        <v>334</v>
      </c>
      <c r="B68" s="3" t="s">
        <v>335</v>
      </c>
      <c r="C68" s="4">
        <v>86000000</v>
      </c>
      <c r="D68" s="3"/>
      <c r="E68" s="3"/>
      <c r="F68" s="4">
        <f>+E68+D68</f>
        <v>0</v>
      </c>
      <c r="G68" s="4">
        <f>+C68-F68</f>
        <v>86000000</v>
      </c>
      <c r="H68" s="31"/>
    </row>
    <row r="69" spans="1:8" x14ac:dyDescent="0.2">
      <c r="A69" s="18"/>
    </row>
    <row r="70" spans="1:8" x14ac:dyDescent="0.2">
      <c r="A70" s="18"/>
      <c r="B70" s="31"/>
    </row>
    <row r="71" spans="1:8" x14ac:dyDescent="0.2">
      <c r="A71" s="18"/>
      <c r="B71" s="31"/>
    </row>
    <row r="72" spans="1:8" x14ac:dyDescent="0.2">
      <c r="A72" s="18"/>
      <c r="B72" s="31"/>
    </row>
    <row r="73" spans="1:8" x14ac:dyDescent="0.2">
      <c r="A73" s="18"/>
      <c r="B73" s="5"/>
      <c r="C73" s="6"/>
    </row>
    <row r="74" spans="1:8" x14ac:dyDescent="0.2">
      <c r="A74" s="18"/>
      <c r="B74" s="5" t="s">
        <v>250</v>
      </c>
      <c r="C74" s="6"/>
      <c r="F74" s="7" t="s">
        <v>273</v>
      </c>
    </row>
    <row r="75" spans="1:8" x14ac:dyDescent="0.2">
      <c r="A75" s="18"/>
      <c r="B75" s="5"/>
      <c r="C75" s="6"/>
      <c r="F75" s="7"/>
    </row>
    <row r="76" spans="1:8" x14ac:dyDescent="0.2">
      <c r="A76" s="18"/>
      <c r="B76" s="5"/>
      <c r="C76" s="6"/>
      <c r="F76" s="7"/>
    </row>
    <row r="77" spans="1:8" x14ac:dyDescent="0.2">
      <c r="A77" s="18"/>
      <c r="B77" s="31"/>
    </row>
    <row r="78" spans="1:8" x14ac:dyDescent="0.2">
      <c r="A78" s="10" t="s">
        <v>76</v>
      </c>
      <c r="B78" s="11" t="s">
        <v>77</v>
      </c>
      <c r="C78" s="32">
        <f>+C79+C86</f>
        <v>0</v>
      </c>
      <c r="D78" s="32">
        <f t="shared" ref="D78:G78" si="31">+D79+D86</f>
        <v>0</v>
      </c>
      <c r="E78" s="32">
        <f t="shared" si="31"/>
        <v>0</v>
      </c>
      <c r="F78" s="32">
        <f t="shared" si="31"/>
        <v>0</v>
      </c>
      <c r="G78" s="32">
        <f t="shared" si="31"/>
        <v>0</v>
      </c>
    </row>
    <row r="79" spans="1:8" x14ac:dyDescent="0.2">
      <c r="A79" s="15" t="s">
        <v>78</v>
      </c>
      <c r="B79" s="16" t="s">
        <v>79</v>
      </c>
      <c r="C79" s="23">
        <f>+C80</f>
        <v>0</v>
      </c>
      <c r="D79" s="23">
        <f t="shared" ref="D79:G79" si="32">+D80</f>
        <v>0</v>
      </c>
      <c r="E79" s="23">
        <f t="shared" si="32"/>
        <v>0</v>
      </c>
      <c r="F79" s="23">
        <f t="shared" si="32"/>
        <v>0</v>
      </c>
      <c r="G79" s="23">
        <f t="shared" si="32"/>
        <v>0</v>
      </c>
    </row>
    <row r="80" spans="1:8" x14ac:dyDescent="0.2">
      <c r="A80" s="15" t="s">
        <v>80</v>
      </c>
      <c r="B80" s="16" t="s">
        <v>81</v>
      </c>
      <c r="C80" s="23">
        <f>SUM(C81:C84)</f>
        <v>0</v>
      </c>
      <c r="D80" s="23">
        <f t="shared" ref="D80:G80" si="33">SUM(D81:D84)</f>
        <v>0</v>
      </c>
      <c r="E80" s="23">
        <f t="shared" si="33"/>
        <v>0</v>
      </c>
      <c r="F80" s="23">
        <f t="shared" si="33"/>
        <v>0</v>
      </c>
      <c r="G80" s="23">
        <f t="shared" si="33"/>
        <v>0</v>
      </c>
    </row>
    <row r="81" spans="1:7" x14ac:dyDescent="0.2">
      <c r="A81" s="18" t="s">
        <v>82</v>
      </c>
      <c r="B81" s="3" t="s">
        <v>83</v>
      </c>
      <c r="F81" s="4">
        <f t="shared" ref="F81:F82" si="34">+E81+D81</f>
        <v>0</v>
      </c>
      <c r="G81" s="17">
        <f t="shared" ref="G81:G82" si="35">+C81-F81</f>
        <v>0</v>
      </c>
    </row>
    <row r="82" spans="1:7" x14ac:dyDescent="0.2">
      <c r="A82" s="18" t="s">
        <v>84</v>
      </c>
      <c r="B82" s="3" t="s">
        <v>85</v>
      </c>
      <c r="F82" s="4">
        <f t="shared" si="34"/>
        <v>0</v>
      </c>
      <c r="G82" s="17">
        <f t="shared" si="35"/>
        <v>0</v>
      </c>
    </row>
    <row r="83" spans="1:7" x14ac:dyDescent="0.2">
      <c r="A83" s="18"/>
      <c r="B83" s="31"/>
    </row>
    <row r="84" spans="1:7" x14ac:dyDescent="0.2">
      <c r="A84" s="18"/>
      <c r="B84" s="31"/>
    </row>
    <row r="85" spans="1:7" x14ac:dyDescent="0.2">
      <c r="A85" s="18"/>
      <c r="B85" s="31"/>
    </row>
    <row r="86" spans="1:7" x14ac:dyDescent="0.2">
      <c r="A86" s="15" t="s">
        <v>86</v>
      </c>
      <c r="B86" s="16" t="s">
        <v>87</v>
      </c>
      <c r="C86" s="23">
        <f>+C87</f>
        <v>0</v>
      </c>
      <c r="D86" s="23">
        <f t="shared" ref="D86:G86" si="36">+D87</f>
        <v>0</v>
      </c>
      <c r="E86" s="23">
        <f t="shared" si="36"/>
        <v>0</v>
      </c>
      <c r="F86" s="23">
        <f t="shared" si="36"/>
        <v>0</v>
      </c>
      <c r="G86" s="23">
        <f t="shared" si="36"/>
        <v>0</v>
      </c>
    </row>
    <row r="87" spans="1:7" x14ac:dyDescent="0.2">
      <c r="A87" s="15" t="s">
        <v>88</v>
      </c>
      <c r="B87" s="16" t="s">
        <v>87</v>
      </c>
      <c r="C87" s="23">
        <f>SUM(C88:C90)</f>
        <v>0</v>
      </c>
      <c r="D87" s="23">
        <f t="shared" ref="D87:G87" si="37">SUM(D88:D90)</f>
        <v>0</v>
      </c>
      <c r="E87" s="23">
        <f t="shared" si="37"/>
        <v>0</v>
      </c>
      <c r="F87" s="23">
        <f t="shared" si="37"/>
        <v>0</v>
      </c>
      <c r="G87" s="23">
        <f t="shared" si="37"/>
        <v>0</v>
      </c>
    </row>
    <row r="88" spans="1:7" x14ac:dyDescent="0.2">
      <c r="A88" s="18" t="s">
        <v>89</v>
      </c>
      <c r="B88" s="3" t="s">
        <v>237</v>
      </c>
      <c r="C88" s="6"/>
      <c r="F88" s="4">
        <f t="shared" ref="F88:F90" si="38">+E88+D88</f>
        <v>0</v>
      </c>
      <c r="G88" s="17">
        <f t="shared" ref="G88:G90" si="39">+C88-F88</f>
        <v>0</v>
      </c>
    </row>
    <row r="89" spans="1:7" x14ac:dyDescent="0.2">
      <c r="A89" s="18" t="s">
        <v>90</v>
      </c>
      <c r="B89" s="27" t="s">
        <v>239</v>
      </c>
      <c r="F89" s="4">
        <f t="shared" si="38"/>
        <v>0</v>
      </c>
      <c r="G89" s="17">
        <f t="shared" si="39"/>
        <v>0</v>
      </c>
    </row>
    <row r="90" spans="1:7" x14ac:dyDescent="0.2">
      <c r="A90" s="18" t="s">
        <v>91</v>
      </c>
      <c r="B90" s="19" t="s">
        <v>238</v>
      </c>
      <c r="F90" s="4">
        <f t="shared" si="38"/>
        <v>0</v>
      </c>
      <c r="G90" s="17">
        <f t="shared" si="39"/>
        <v>0</v>
      </c>
    </row>
    <row r="91" spans="1:7" x14ac:dyDescent="0.2">
      <c r="A91" s="18"/>
      <c r="B91" s="31"/>
    </row>
    <row r="92" spans="1:7" x14ac:dyDescent="0.2">
      <c r="A92" s="18"/>
      <c r="B92" s="31"/>
    </row>
    <row r="93" spans="1:7" x14ac:dyDescent="0.2">
      <c r="A93" s="18"/>
      <c r="B93" s="31"/>
    </row>
    <row r="94" spans="1:7" x14ac:dyDescent="0.2">
      <c r="A94" s="18"/>
      <c r="B94" s="31"/>
    </row>
    <row r="95" spans="1:7" x14ac:dyDescent="0.2">
      <c r="A95" s="18"/>
      <c r="B95" s="31"/>
    </row>
    <row r="96" spans="1:7" x14ac:dyDescent="0.2">
      <c r="A96" s="18"/>
      <c r="B96" s="31"/>
    </row>
    <row r="97" spans="1:2" x14ac:dyDescent="0.2">
      <c r="A97" s="18"/>
      <c r="B97" s="31"/>
    </row>
    <row r="98" spans="1:2" x14ac:dyDescent="0.2">
      <c r="A98" s="18"/>
      <c r="B98" s="19"/>
    </row>
    <row r="99" spans="1:2" x14ac:dyDescent="0.2">
      <c r="A99" s="18"/>
      <c r="B99" s="19"/>
    </row>
    <row r="100" spans="1:2" x14ac:dyDescent="0.2">
      <c r="A100" s="18"/>
      <c r="B100" s="19"/>
    </row>
    <row r="101" spans="1:2" x14ac:dyDescent="0.2">
      <c r="A101" s="18"/>
      <c r="B101" s="19"/>
    </row>
    <row r="102" spans="1:2" x14ac:dyDescent="0.2">
      <c r="A102" s="18"/>
      <c r="B102" s="19"/>
    </row>
    <row r="103" spans="1:2" x14ac:dyDescent="0.2">
      <c r="A103" s="18"/>
      <c r="B103" s="19"/>
    </row>
    <row r="104" spans="1:2" x14ac:dyDescent="0.2">
      <c r="A104" s="18"/>
      <c r="B104" s="19"/>
    </row>
    <row r="105" spans="1:2" x14ac:dyDescent="0.2">
      <c r="A105" s="18"/>
      <c r="B105" s="19"/>
    </row>
    <row r="106" spans="1:2" x14ac:dyDescent="0.2">
      <c r="A106" s="18"/>
      <c r="B106" s="19"/>
    </row>
    <row r="107" spans="1:2" x14ac:dyDescent="0.2">
      <c r="A107" s="18"/>
      <c r="B107" s="19"/>
    </row>
    <row r="108" spans="1:2" x14ac:dyDescent="0.2">
      <c r="A108" s="18"/>
      <c r="B108" s="19"/>
    </row>
    <row r="109" spans="1:2" x14ac:dyDescent="0.2">
      <c r="A109" s="18"/>
      <c r="B109" s="19"/>
    </row>
    <row r="110" spans="1:2" x14ac:dyDescent="0.2">
      <c r="A110" s="18"/>
      <c r="B110" s="19"/>
    </row>
    <row r="111" spans="1:2" x14ac:dyDescent="0.2">
      <c r="A111" s="18"/>
      <c r="B111" s="19"/>
    </row>
    <row r="112" spans="1:2" x14ac:dyDescent="0.2">
      <c r="A112" s="18"/>
      <c r="B112" s="19"/>
    </row>
    <row r="113" spans="1:2" x14ac:dyDescent="0.2">
      <c r="A113" s="18"/>
      <c r="B113" s="19"/>
    </row>
    <row r="114" spans="1:2" x14ac:dyDescent="0.2">
      <c r="A114" s="18"/>
      <c r="B114" s="19"/>
    </row>
    <row r="115" spans="1:2" x14ac:dyDescent="0.2">
      <c r="A115" s="18"/>
      <c r="B115" s="19"/>
    </row>
    <row r="116" spans="1:2" x14ac:dyDescent="0.2">
      <c r="A116" s="18"/>
      <c r="B116" s="19"/>
    </row>
    <row r="117" spans="1:2" x14ac:dyDescent="0.2">
      <c r="A117" s="18"/>
      <c r="B117" s="19"/>
    </row>
    <row r="118" spans="1:2" x14ac:dyDescent="0.2">
      <c r="A118" s="18"/>
      <c r="B118" s="19"/>
    </row>
    <row r="119" spans="1:2" x14ac:dyDescent="0.2">
      <c r="A119" s="18"/>
      <c r="B119" s="19"/>
    </row>
    <row r="120" spans="1:2" x14ac:dyDescent="0.2">
      <c r="A120" s="18"/>
      <c r="B120" s="19"/>
    </row>
    <row r="121" spans="1:2" x14ac:dyDescent="0.2">
      <c r="A121" s="18"/>
      <c r="B121" s="19"/>
    </row>
    <row r="122" spans="1:2" x14ac:dyDescent="0.2">
      <c r="A122" s="18"/>
      <c r="B122" s="19"/>
    </row>
    <row r="123" spans="1:2" x14ac:dyDescent="0.2">
      <c r="A123" s="18"/>
      <c r="B123" s="19"/>
    </row>
    <row r="124" spans="1:2" x14ac:dyDescent="0.2">
      <c r="A124" s="18"/>
      <c r="B124" s="19"/>
    </row>
    <row r="125" spans="1:2" x14ac:dyDescent="0.2">
      <c r="A125" s="18"/>
      <c r="B125" s="19"/>
    </row>
    <row r="126" spans="1:2" x14ac:dyDescent="0.2">
      <c r="A126" s="18"/>
      <c r="B126" s="19"/>
    </row>
    <row r="127" spans="1:2" x14ac:dyDescent="0.2">
      <c r="A127" s="18"/>
      <c r="B127" s="19"/>
    </row>
    <row r="128" spans="1:2" x14ac:dyDescent="0.2">
      <c r="A128" s="18"/>
      <c r="B128" s="19"/>
    </row>
    <row r="129" spans="1:2" x14ac:dyDescent="0.2">
      <c r="A129" s="18"/>
      <c r="B129" s="19"/>
    </row>
    <row r="130" spans="1:2" x14ac:dyDescent="0.2">
      <c r="A130" s="18"/>
      <c r="B130" s="19"/>
    </row>
    <row r="131" spans="1:2" x14ac:dyDescent="0.2">
      <c r="A131" s="18"/>
      <c r="B131" s="19"/>
    </row>
    <row r="132" spans="1:2" x14ac:dyDescent="0.2">
      <c r="A132" s="18"/>
      <c r="B132" s="19"/>
    </row>
    <row r="133" spans="1:2" x14ac:dyDescent="0.2">
      <c r="A133" s="18"/>
      <c r="B133" s="19"/>
    </row>
    <row r="134" spans="1:2" x14ac:dyDescent="0.2">
      <c r="A134" s="18"/>
      <c r="B134" s="19"/>
    </row>
    <row r="135" spans="1:2" x14ac:dyDescent="0.2">
      <c r="A135" s="18"/>
      <c r="B135" s="19"/>
    </row>
    <row r="136" spans="1:2" x14ac:dyDescent="0.2">
      <c r="A136" s="18"/>
      <c r="B136" s="19"/>
    </row>
    <row r="137" spans="1:2" x14ac:dyDescent="0.2">
      <c r="A137" s="18"/>
      <c r="B137" s="19"/>
    </row>
    <row r="138" spans="1:2" x14ac:dyDescent="0.2">
      <c r="A138" s="18"/>
      <c r="B138" s="19"/>
    </row>
    <row r="139" spans="1:2" ht="10.5" customHeight="1" x14ac:dyDescent="0.2">
      <c r="A139" s="18"/>
      <c r="B139" s="19"/>
    </row>
    <row r="140" spans="1:2" ht="10.5" customHeight="1" x14ac:dyDescent="0.2">
      <c r="A140" s="18"/>
      <c r="B140" s="19"/>
    </row>
    <row r="141" spans="1:2" ht="10.5" customHeight="1" x14ac:dyDescent="0.2">
      <c r="A141" s="18"/>
      <c r="B141" s="19"/>
    </row>
    <row r="142" spans="1:2" ht="10.5" customHeight="1" x14ac:dyDescent="0.2">
      <c r="A142" s="18"/>
      <c r="B142" s="19"/>
    </row>
    <row r="143" spans="1:2" ht="10.5" customHeight="1" x14ac:dyDescent="0.2">
      <c r="A143" s="18"/>
      <c r="B143" s="19"/>
    </row>
    <row r="144" spans="1:2" ht="10.5" customHeight="1" x14ac:dyDescent="0.2">
      <c r="A144" s="18"/>
      <c r="B144" s="19"/>
    </row>
    <row r="145" spans="1:7" ht="10.5" customHeight="1" x14ac:dyDescent="0.2">
      <c r="A145" s="18"/>
      <c r="B145" s="19"/>
    </row>
    <row r="146" spans="1:7" ht="10.5" customHeight="1" x14ac:dyDescent="0.2">
      <c r="A146" s="18"/>
      <c r="B146" s="19"/>
    </row>
    <row r="147" spans="1:7" ht="10.5" customHeight="1" x14ac:dyDescent="0.2">
      <c r="A147" s="18"/>
      <c r="B147" s="19"/>
    </row>
    <row r="148" spans="1:7" ht="10.5" customHeight="1" x14ac:dyDescent="0.2">
      <c r="A148" s="18"/>
      <c r="B148" s="19"/>
    </row>
    <row r="149" spans="1:7" x14ac:dyDescent="0.2">
      <c r="A149" s="18"/>
      <c r="B149" s="94" t="str">
        <f>+B2</f>
        <v>MUNICIPALIDAD DE LAS COLORADAS</v>
      </c>
      <c r="C149" s="94"/>
    </row>
    <row r="150" spans="1:7" x14ac:dyDescent="0.2">
      <c r="A150" s="18"/>
      <c r="B150" s="94" t="s">
        <v>92</v>
      </c>
      <c r="C150" s="94"/>
    </row>
    <row r="151" spans="1:7" x14ac:dyDescent="0.2">
      <c r="A151" s="18"/>
      <c r="B151" s="5"/>
    </row>
    <row r="152" spans="1:7" x14ac:dyDescent="0.2">
      <c r="A152" s="18"/>
      <c r="B152" s="5" t="s">
        <v>251</v>
      </c>
      <c r="F152" s="33" t="str">
        <f>+F5</f>
        <v>ENERO DE 2020</v>
      </c>
    </row>
    <row r="153" spans="1:7" x14ac:dyDescent="0.2">
      <c r="A153" s="18"/>
      <c r="B153" s="5"/>
      <c r="C153" s="34"/>
      <c r="D153" s="34"/>
      <c r="E153" s="34"/>
      <c r="F153" s="34"/>
      <c r="G153" s="19"/>
    </row>
    <row r="154" spans="1:7" ht="10.5" customHeight="1" x14ac:dyDescent="0.2">
      <c r="A154" s="18"/>
      <c r="B154" s="5"/>
      <c r="C154" s="14"/>
      <c r="D154" s="14"/>
      <c r="E154" s="14"/>
      <c r="F154" s="14"/>
      <c r="G154" s="13"/>
    </row>
    <row r="155" spans="1:7" x14ac:dyDescent="0.2">
      <c r="A155" s="10" t="s">
        <v>281</v>
      </c>
      <c r="B155" s="11" t="s">
        <v>253</v>
      </c>
      <c r="C155" s="30">
        <f>+C156+C221+C247+C253</f>
        <v>140308042</v>
      </c>
      <c r="D155" s="30">
        <f>+D156+D221+D247+D253</f>
        <v>0</v>
      </c>
      <c r="E155" s="30">
        <f>+E156+E221+E247+E253</f>
        <v>13907903.090000004</v>
      </c>
      <c r="F155" s="30">
        <f>+F156+F221+F247+F253</f>
        <v>13888459.530000003</v>
      </c>
      <c r="G155" s="30">
        <f>+G156+G221+G247+G253</f>
        <v>121675902.46999997</v>
      </c>
    </row>
    <row r="156" spans="1:7" x14ac:dyDescent="0.2">
      <c r="A156" s="10" t="s">
        <v>93</v>
      </c>
      <c r="B156" s="11" t="s">
        <v>94</v>
      </c>
      <c r="C156" s="12">
        <f>+C157+C195</f>
        <v>111480822</v>
      </c>
      <c r="D156" s="12">
        <f>+D157+D195</f>
        <v>0</v>
      </c>
      <c r="E156" s="12">
        <f>+E157+E195</f>
        <v>8737505.1500000022</v>
      </c>
      <c r="F156" s="12">
        <f>+F157+F195</f>
        <v>8737505.1500000022</v>
      </c>
      <c r="G156" s="12">
        <f>+G157+G195</f>
        <v>100319636.84999998</v>
      </c>
    </row>
    <row r="157" spans="1:7" x14ac:dyDescent="0.2">
      <c r="A157" s="10" t="s">
        <v>95</v>
      </c>
      <c r="B157" s="11" t="s">
        <v>96</v>
      </c>
      <c r="C157" s="12">
        <f>+C158+C167</f>
        <v>106215282</v>
      </c>
      <c r="D157" s="12">
        <f>+D158+D167</f>
        <v>0</v>
      </c>
      <c r="E157" s="12">
        <f>+E158+E167</f>
        <v>7917881.7300000014</v>
      </c>
      <c r="F157" s="12">
        <f>+F158+F167</f>
        <v>7917881.7300000014</v>
      </c>
      <c r="G157" s="12">
        <f>+G158+G167</f>
        <v>95873720.269999981</v>
      </c>
    </row>
    <row r="158" spans="1:7" x14ac:dyDescent="0.2">
      <c r="A158" s="10" t="s">
        <v>97</v>
      </c>
      <c r="B158" s="11" t="s">
        <v>98</v>
      </c>
      <c r="C158" s="12">
        <f>SUM(C159:C165)</f>
        <v>85094930</v>
      </c>
      <c r="D158" s="12">
        <f>SUM(D159:D165)</f>
        <v>0</v>
      </c>
      <c r="E158" s="12">
        <f>SUM(E159:E165)</f>
        <v>7126880.9900000012</v>
      </c>
      <c r="F158" s="12">
        <f>SUM(F159:F165)</f>
        <v>7126880.9900000012</v>
      </c>
      <c r="G158" s="12">
        <f>SUM(G159:G165)</f>
        <v>77968049.00999999</v>
      </c>
    </row>
    <row r="159" spans="1:7" x14ac:dyDescent="0.2">
      <c r="A159" s="18" t="s">
        <v>99</v>
      </c>
      <c r="B159" s="19" t="s">
        <v>296</v>
      </c>
      <c r="C159" s="4">
        <v>56371312</v>
      </c>
      <c r="E159" s="4">
        <v>2255374.1</v>
      </c>
      <c r="F159" s="4">
        <f t="shared" ref="F159:F165" si="40">+E159+D159</f>
        <v>2255374.1</v>
      </c>
      <c r="G159" s="17">
        <f t="shared" ref="G159:G165" si="41">+C159-F159</f>
        <v>54115937.899999999</v>
      </c>
    </row>
    <row r="160" spans="1:7" x14ac:dyDescent="0.2">
      <c r="A160" s="18" t="s">
        <v>100</v>
      </c>
      <c r="B160" s="19" t="s">
        <v>232</v>
      </c>
      <c r="C160" s="4">
        <v>21501340</v>
      </c>
      <c r="E160" s="4">
        <v>3359473.46</v>
      </c>
      <c r="F160" s="4">
        <f t="shared" si="40"/>
        <v>3359473.46</v>
      </c>
      <c r="G160" s="17">
        <f t="shared" si="41"/>
        <v>18141866.539999999</v>
      </c>
    </row>
    <row r="161" spans="1:9" x14ac:dyDescent="0.2">
      <c r="A161" s="18" t="s">
        <v>101</v>
      </c>
      <c r="B161" s="19" t="s">
        <v>297</v>
      </c>
      <c r="C161" s="4">
        <v>2149840</v>
      </c>
      <c r="E161" s="4">
        <v>88312.62</v>
      </c>
      <c r="F161" s="4">
        <f t="shared" si="40"/>
        <v>88312.62</v>
      </c>
      <c r="G161" s="17">
        <f t="shared" si="41"/>
        <v>2061527.38</v>
      </c>
    </row>
    <row r="162" spans="1:9" x14ac:dyDescent="0.2">
      <c r="A162" s="18" t="s">
        <v>102</v>
      </c>
      <c r="B162" s="19" t="s">
        <v>298</v>
      </c>
      <c r="C162" s="4">
        <v>1896818</v>
      </c>
      <c r="E162" s="4">
        <v>1282787.83</v>
      </c>
      <c r="F162" s="4">
        <f t="shared" si="40"/>
        <v>1282787.83</v>
      </c>
      <c r="G162" s="17">
        <f t="shared" si="41"/>
        <v>614030.16999999993</v>
      </c>
    </row>
    <row r="163" spans="1:9" x14ac:dyDescent="0.2">
      <c r="A163" s="18" t="s">
        <v>103</v>
      </c>
      <c r="B163" s="19" t="s">
        <v>299</v>
      </c>
      <c r="C163" s="4">
        <v>1290100</v>
      </c>
      <c r="E163" s="4">
        <v>140932.98000000001</v>
      </c>
      <c r="F163" s="4">
        <f t="shared" si="40"/>
        <v>140932.98000000001</v>
      </c>
      <c r="G163" s="17">
        <f t="shared" si="41"/>
        <v>1149167.02</v>
      </c>
    </row>
    <row r="164" spans="1:9" x14ac:dyDescent="0.2">
      <c r="A164" s="18" t="s">
        <v>309</v>
      </c>
      <c r="B164" s="3" t="s">
        <v>310</v>
      </c>
      <c r="C164" s="4">
        <v>1885520</v>
      </c>
      <c r="F164" s="4">
        <f t="shared" si="40"/>
        <v>0</v>
      </c>
      <c r="G164" s="17">
        <f t="shared" si="41"/>
        <v>1885520</v>
      </c>
    </row>
    <row r="165" spans="1:9" x14ac:dyDescent="0.2">
      <c r="A165" s="18"/>
      <c r="B165" s="19"/>
      <c r="F165" s="4">
        <f t="shared" si="40"/>
        <v>0</v>
      </c>
      <c r="G165" s="17">
        <f t="shared" si="41"/>
        <v>0</v>
      </c>
    </row>
    <row r="166" spans="1:9" x14ac:dyDescent="0.2">
      <c r="A166" s="19"/>
      <c r="B166" s="19"/>
    </row>
    <row r="167" spans="1:9" x14ac:dyDescent="0.2">
      <c r="A167" s="10" t="s">
        <v>104</v>
      </c>
      <c r="B167" s="11" t="s">
        <v>105</v>
      </c>
      <c r="C167" s="12">
        <f>SUM(C168:C194)</f>
        <v>21120352</v>
      </c>
      <c r="D167" s="12">
        <f>SUM(D168:D193)</f>
        <v>0</v>
      </c>
      <c r="E167" s="12">
        <f>SUM(E168:E191)</f>
        <v>791000.73999999987</v>
      </c>
      <c r="F167" s="12">
        <f>SUM(F168:F191)</f>
        <v>791000.73999999987</v>
      </c>
      <c r="G167" s="12">
        <f>SUM(G168:G191)</f>
        <v>17905671.259999998</v>
      </c>
    </row>
    <row r="168" spans="1:9" x14ac:dyDescent="0.2">
      <c r="A168" s="18" t="s">
        <v>106</v>
      </c>
      <c r="B168" s="19" t="s">
        <v>39</v>
      </c>
      <c r="C168" s="6">
        <v>511000</v>
      </c>
      <c r="E168" s="4">
        <v>95000</v>
      </c>
      <c r="F168" s="4">
        <f t="shared" ref="F168:F191" si="42">+E168+D168</f>
        <v>95000</v>
      </c>
      <c r="G168" s="17">
        <f t="shared" ref="G168:G191" si="43">+C168-F168</f>
        <v>416000</v>
      </c>
    </row>
    <row r="169" spans="1:9" x14ac:dyDescent="0.2">
      <c r="A169" s="18" t="s">
        <v>107</v>
      </c>
      <c r="B169" s="19" t="s">
        <v>108</v>
      </c>
      <c r="C169" s="4">
        <v>1805440</v>
      </c>
      <c r="F169" s="4">
        <f t="shared" si="42"/>
        <v>0</v>
      </c>
      <c r="G169" s="17">
        <f t="shared" si="43"/>
        <v>1805440</v>
      </c>
    </row>
    <row r="170" spans="1:9" x14ac:dyDescent="0.2">
      <c r="A170" s="18" t="s">
        <v>109</v>
      </c>
      <c r="B170" s="19" t="s">
        <v>110</v>
      </c>
      <c r="C170" s="4">
        <v>2469810</v>
      </c>
      <c r="E170" s="4">
        <v>65480.92</v>
      </c>
      <c r="F170" s="4">
        <f t="shared" si="42"/>
        <v>65480.92</v>
      </c>
      <c r="G170" s="17">
        <f t="shared" si="43"/>
        <v>2404329.08</v>
      </c>
    </row>
    <row r="171" spans="1:9" x14ac:dyDescent="0.2">
      <c r="A171" s="18" t="s">
        <v>111</v>
      </c>
      <c r="B171" s="19" t="s">
        <v>112</v>
      </c>
      <c r="C171" s="4">
        <v>771400</v>
      </c>
      <c r="E171" s="4">
        <v>25604.99</v>
      </c>
      <c r="F171" s="4">
        <f t="shared" si="42"/>
        <v>25604.99</v>
      </c>
      <c r="G171" s="17">
        <f t="shared" si="43"/>
        <v>745795.01</v>
      </c>
      <c r="H171" s="4"/>
      <c r="I171" s="17"/>
    </row>
    <row r="172" spans="1:9" x14ac:dyDescent="0.2">
      <c r="A172" s="18" t="s">
        <v>113</v>
      </c>
      <c r="B172" s="19" t="s">
        <v>114</v>
      </c>
      <c r="C172" s="4">
        <v>505400</v>
      </c>
      <c r="E172" s="4">
        <v>7299.99</v>
      </c>
      <c r="F172" s="4">
        <f t="shared" si="42"/>
        <v>7299.99</v>
      </c>
      <c r="G172" s="17">
        <f t="shared" si="43"/>
        <v>498100.01</v>
      </c>
    </row>
    <row r="173" spans="1:9" x14ac:dyDescent="0.2">
      <c r="A173" s="18" t="s">
        <v>115</v>
      </c>
      <c r="B173" s="19" t="s">
        <v>116</v>
      </c>
      <c r="C173" s="4">
        <v>760900</v>
      </c>
      <c r="E173" s="4">
        <v>42094.28</v>
      </c>
      <c r="F173" s="4">
        <f t="shared" si="42"/>
        <v>42094.28</v>
      </c>
      <c r="G173" s="17">
        <f t="shared" si="43"/>
        <v>718805.72</v>
      </c>
    </row>
    <row r="174" spans="1:9" x14ac:dyDescent="0.2">
      <c r="A174" s="18" t="s">
        <v>117</v>
      </c>
      <c r="B174" s="19" t="s">
        <v>118</v>
      </c>
      <c r="C174" s="4">
        <v>1137400</v>
      </c>
      <c r="E174" s="4">
        <v>101022.89</v>
      </c>
      <c r="F174" s="4">
        <f t="shared" si="42"/>
        <v>101022.89</v>
      </c>
      <c r="G174" s="17">
        <f t="shared" si="43"/>
        <v>1036377.11</v>
      </c>
    </row>
    <row r="175" spans="1:9" x14ac:dyDescent="0.2">
      <c r="A175" s="18" t="s">
        <v>119</v>
      </c>
      <c r="B175" s="19" t="s">
        <v>231</v>
      </c>
      <c r="E175" s="4">
        <v>113480.24</v>
      </c>
      <c r="F175" s="4">
        <f t="shared" si="42"/>
        <v>113480.24</v>
      </c>
      <c r="G175" s="17">
        <f t="shared" si="43"/>
        <v>-113480.24</v>
      </c>
    </row>
    <row r="176" spans="1:9" x14ac:dyDescent="0.2">
      <c r="A176" s="18" t="s">
        <v>120</v>
      </c>
      <c r="B176" s="19" t="s">
        <v>121</v>
      </c>
      <c r="E176" s="4">
        <f>5863.69</f>
        <v>5863.69</v>
      </c>
      <c r="F176" s="4">
        <f t="shared" si="42"/>
        <v>5863.69</v>
      </c>
      <c r="G176" s="17">
        <f t="shared" si="43"/>
        <v>-5863.69</v>
      </c>
    </row>
    <row r="177" spans="1:7" x14ac:dyDescent="0.2">
      <c r="A177" s="18" t="s">
        <v>122</v>
      </c>
      <c r="B177" s="19" t="s">
        <v>123</v>
      </c>
      <c r="C177" s="4">
        <v>1118824</v>
      </c>
      <c r="E177" s="4">
        <f>96150.02+104235.16</f>
        <v>200385.18</v>
      </c>
      <c r="F177" s="4">
        <f t="shared" si="42"/>
        <v>200385.18</v>
      </c>
      <c r="G177" s="17">
        <f t="shared" si="43"/>
        <v>918438.82000000007</v>
      </c>
    </row>
    <row r="178" spans="1:7" x14ac:dyDescent="0.2">
      <c r="A178" s="18" t="s">
        <v>124</v>
      </c>
      <c r="B178" s="24" t="s">
        <v>125</v>
      </c>
      <c r="C178" s="6">
        <v>154700</v>
      </c>
      <c r="D178" s="6"/>
      <c r="E178" s="4">
        <v>8500</v>
      </c>
      <c r="F178" s="4">
        <f t="shared" si="42"/>
        <v>8500</v>
      </c>
      <c r="G178" s="17">
        <f t="shared" si="43"/>
        <v>146200</v>
      </c>
    </row>
    <row r="179" spans="1:7" x14ac:dyDescent="0.2">
      <c r="A179" s="18" t="s">
        <v>126</v>
      </c>
      <c r="B179" s="19" t="s">
        <v>127</v>
      </c>
      <c r="C179" s="4">
        <v>144690</v>
      </c>
      <c r="E179" s="4">
        <v>38967.589999999997</v>
      </c>
      <c r="F179" s="4">
        <f t="shared" si="42"/>
        <v>38967.589999999997</v>
      </c>
      <c r="G179" s="17">
        <f t="shared" si="43"/>
        <v>105722.41</v>
      </c>
    </row>
    <row r="180" spans="1:7" x14ac:dyDescent="0.2">
      <c r="A180" s="18" t="s">
        <v>128</v>
      </c>
      <c r="B180" s="19" t="s">
        <v>129</v>
      </c>
      <c r="C180" s="4">
        <v>273000</v>
      </c>
      <c r="E180" s="4">
        <v>22116.77</v>
      </c>
      <c r="F180" s="4">
        <f t="shared" si="42"/>
        <v>22116.77</v>
      </c>
      <c r="G180" s="17">
        <f t="shared" si="43"/>
        <v>250883.23</v>
      </c>
    </row>
    <row r="181" spans="1:7" x14ac:dyDescent="0.2">
      <c r="A181" s="18" t="s">
        <v>130</v>
      </c>
      <c r="B181" s="19" t="s">
        <v>131</v>
      </c>
      <c r="C181" s="4">
        <v>273000</v>
      </c>
      <c r="E181" s="6"/>
      <c r="F181" s="4">
        <f t="shared" si="42"/>
        <v>0</v>
      </c>
      <c r="G181" s="17">
        <f t="shared" si="43"/>
        <v>273000</v>
      </c>
    </row>
    <row r="182" spans="1:7" x14ac:dyDescent="0.2">
      <c r="A182" s="18" t="s">
        <v>132</v>
      </c>
      <c r="B182" s="19" t="s">
        <v>133</v>
      </c>
      <c r="C182" s="4">
        <v>586768</v>
      </c>
      <c r="E182" s="4">
        <v>780</v>
      </c>
      <c r="F182" s="4">
        <f t="shared" si="42"/>
        <v>780</v>
      </c>
      <c r="G182" s="17">
        <f t="shared" si="43"/>
        <v>585988</v>
      </c>
    </row>
    <row r="183" spans="1:7" x14ac:dyDescent="0.2">
      <c r="A183" s="18" t="s">
        <v>134</v>
      </c>
      <c r="B183" s="19" t="s">
        <v>329</v>
      </c>
      <c r="C183" s="4">
        <v>2256800</v>
      </c>
      <c r="F183" s="4">
        <f t="shared" si="42"/>
        <v>0</v>
      </c>
      <c r="G183" s="17">
        <f t="shared" si="43"/>
        <v>2256800</v>
      </c>
    </row>
    <row r="184" spans="1:7" x14ac:dyDescent="0.2">
      <c r="A184" s="18" t="s">
        <v>136</v>
      </c>
      <c r="B184" s="19" t="s">
        <v>137</v>
      </c>
      <c r="E184" s="4">
        <v>2454.1999999999998</v>
      </c>
      <c r="F184" s="4">
        <f t="shared" si="42"/>
        <v>2454.1999999999998</v>
      </c>
      <c r="G184" s="17">
        <f t="shared" si="43"/>
        <v>-2454.1999999999998</v>
      </c>
    </row>
    <row r="185" spans="1:7" x14ac:dyDescent="0.2">
      <c r="A185" s="18" t="s">
        <v>138</v>
      </c>
      <c r="B185" s="19" t="s">
        <v>139</v>
      </c>
      <c r="C185" s="4">
        <v>112840</v>
      </c>
      <c r="F185" s="4">
        <f t="shared" si="42"/>
        <v>0</v>
      </c>
      <c r="G185" s="17">
        <f t="shared" si="43"/>
        <v>112840</v>
      </c>
    </row>
    <row r="186" spans="1:7" x14ac:dyDescent="0.2">
      <c r="A186" s="18" t="s">
        <v>140</v>
      </c>
      <c r="B186" s="19" t="s">
        <v>141</v>
      </c>
      <c r="C186" s="4">
        <v>1992700</v>
      </c>
      <c r="D186" s="6"/>
      <c r="E186" s="6">
        <v>40000</v>
      </c>
      <c r="F186" s="4">
        <f t="shared" si="42"/>
        <v>40000</v>
      </c>
      <c r="G186" s="17">
        <f t="shared" si="43"/>
        <v>1952700</v>
      </c>
    </row>
    <row r="187" spans="1:7" x14ac:dyDescent="0.2">
      <c r="A187" s="18" t="s">
        <v>142</v>
      </c>
      <c r="B187" s="19" t="s">
        <v>143</v>
      </c>
      <c r="C187" s="4">
        <v>3822000</v>
      </c>
      <c r="E187" s="4">
        <v>8450</v>
      </c>
      <c r="F187" s="4">
        <f t="shared" si="42"/>
        <v>8450</v>
      </c>
      <c r="G187" s="17">
        <f t="shared" si="43"/>
        <v>3813550</v>
      </c>
    </row>
    <row r="188" spans="1:7" x14ac:dyDescent="0.2">
      <c r="A188" s="18" t="s">
        <v>144</v>
      </c>
      <c r="B188" s="19" t="s">
        <v>146</v>
      </c>
      <c r="F188" s="4">
        <f>+E188+D188</f>
        <v>0</v>
      </c>
      <c r="G188" s="17">
        <f>+C188-F188</f>
        <v>0</v>
      </c>
    </row>
    <row r="189" spans="1:7" x14ac:dyDescent="0.2">
      <c r="A189" s="18" t="s">
        <v>145</v>
      </c>
      <c r="B189" s="19" t="s">
        <v>331</v>
      </c>
      <c r="E189" s="4">
        <v>13500</v>
      </c>
      <c r="F189" s="4">
        <f>+E189+D189</f>
        <v>13500</v>
      </c>
      <c r="G189" s="17">
        <f>+C189-F189</f>
        <v>-13500</v>
      </c>
    </row>
    <row r="190" spans="1:7" x14ac:dyDescent="0.2">
      <c r="A190" s="18" t="s">
        <v>147</v>
      </c>
      <c r="B190" s="24" t="s">
        <v>150</v>
      </c>
      <c r="F190" s="4">
        <f t="shared" si="42"/>
        <v>0</v>
      </c>
      <c r="G190" s="17">
        <f t="shared" si="43"/>
        <v>0</v>
      </c>
    </row>
    <row r="191" spans="1:7" x14ac:dyDescent="0.2">
      <c r="A191" s="18" t="s">
        <v>149</v>
      </c>
      <c r="B191" s="24" t="s">
        <v>152</v>
      </c>
      <c r="F191" s="4">
        <f t="shared" si="42"/>
        <v>0</v>
      </c>
      <c r="G191" s="17">
        <f t="shared" si="43"/>
        <v>0</v>
      </c>
    </row>
    <row r="192" spans="1:7" x14ac:dyDescent="0.2">
      <c r="A192" s="18" t="s">
        <v>151</v>
      </c>
      <c r="B192" s="19" t="s">
        <v>330</v>
      </c>
      <c r="C192" s="4">
        <v>2423680</v>
      </c>
      <c r="F192" s="4">
        <f t="shared" ref="F192" si="44">+E192+D192</f>
        <v>0</v>
      </c>
      <c r="G192" s="17">
        <f t="shared" ref="G192" si="45">+C192-F192</f>
        <v>2423680</v>
      </c>
    </row>
    <row r="193" spans="1:8" x14ac:dyDescent="0.2">
      <c r="A193" s="19"/>
      <c r="B193" s="19"/>
    </row>
    <row r="194" spans="1:8" x14ac:dyDescent="0.2">
      <c r="A194" s="19"/>
      <c r="B194" s="19"/>
    </row>
    <row r="195" spans="1:8" x14ac:dyDescent="0.2">
      <c r="A195" s="10" t="s">
        <v>153</v>
      </c>
      <c r="B195" s="11" t="s">
        <v>154</v>
      </c>
      <c r="C195" s="32">
        <f>+C196</f>
        <v>5265540</v>
      </c>
      <c r="D195" s="32">
        <f>+D196</f>
        <v>0</v>
      </c>
      <c r="E195" s="32">
        <f t="shared" ref="E195:G195" si="46">+E196</f>
        <v>819623.41999999993</v>
      </c>
      <c r="F195" s="32">
        <f t="shared" si="46"/>
        <v>819623.41999999993</v>
      </c>
      <c r="G195" s="32">
        <f t="shared" si="46"/>
        <v>4445916.58</v>
      </c>
    </row>
    <row r="196" spans="1:8" x14ac:dyDescent="0.2">
      <c r="A196" s="10" t="s">
        <v>155</v>
      </c>
      <c r="B196" s="11" t="s">
        <v>156</v>
      </c>
      <c r="C196" s="32">
        <f>SUM(C197:C212)</f>
        <v>5265540</v>
      </c>
      <c r="D196" s="32">
        <f>SUM(D204:D222)</f>
        <v>0</v>
      </c>
      <c r="E196" s="32">
        <f t="shared" ref="E196:G196" si="47">SUM(E197:E211)</f>
        <v>819623.41999999993</v>
      </c>
      <c r="F196" s="32">
        <f t="shared" si="47"/>
        <v>819623.41999999993</v>
      </c>
      <c r="G196" s="32">
        <f t="shared" si="47"/>
        <v>4445916.58</v>
      </c>
    </row>
    <row r="197" spans="1:8" x14ac:dyDescent="0.2">
      <c r="A197" s="18" t="s">
        <v>157</v>
      </c>
      <c r="B197" s="24" t="s">
        <v>158</v>
      </c>
      <c r="C197" s="4">
        <v>2702980</v>
      </c>
      <c r="E197" s="6">
        <v>63942.42</v>
      </c>
      <c r="F197" s="4">
        <f t="shared" ref="F197:F212" si="48">+E197+D197</f>
        <v>63942.42</v>
      </c>
      <c r="G197" s="17">
        <f t="shared" ref="G197:G212" si="49">+C197-F197</f>
        <v>2639037.58</v>
      </c>
    </row>
    <row r="198" spans="1:8" x14ac:dyDescent="0.2">
      <c r="A198" s="18" t="s">
        <v>159</v>
      </c>
      <c r="B198" s="19" t="s">
        <v>160</v>
      </c>
      <c r="E198" s="6">
        <v>15000</v>
      </c>
      <c r="F198" s="4">
        <f t="shared" si="48"/>
        <v>15000</v>
      </c>
      <c r="G198" s="17">
        <f t="shared" si="49"/>
        <v>-15000</v>
      </c>
      <c r="H198" s="17"/>
    </row>
    <row r="199" spans="1:8" x14ac:dyDescent="0.2">
      <c r="A199" s="18" t="s">
        <v>161</v>
      </c>
      <c r="B199" s="19" t="s">
        <v>162</v>
      </c>
      <c r="C199" s="4">
        <v>460460</v>
      </c>
      <c r="E199" s="6">
        <v>14400</v>
      </c>
      <c r="F199" s="4">
        <f t="shared" si="48"/>
        <v>14400</v>
      </c>
      <c r="G199" s="17">
        <f t="shared" si="49"/>
        <v>446060</v>
      </c>
    </row>
    <row r="200" spans="1:8" x14ac:dyDescent="0.2">
      <c r="A200" s="18" t="s">
        <v>163</v>
      </c>
      <c r="B200" s="24" t="s">
        <v>164</v>
      </c>
      <c r="C200" s="4">
        <v>282100</v>
      </c>
      <c r="E200" s="6"/>
      <c r="F200" s="4">
        <f t="shared" si="48"/>
        <v>0</v>
      </c>
      <c r="G200" s="17">
        <f t="shared" si="49"/>
        <v>282100</v>
      </c>
    </row>
    <row r="201" spans="1:8" x14ac:dyDescent="0.2">
      <c r="A201" s="18" t="s">
        <v>0</v>
      </c>
      <c r="B201" s="24" t="s">
        <v>304</v>
      </c>
      <c r="E201" s="6">
        <v>278280</v>
      </c>
      <c r="F201" s="4">
        <f t="shared" si="48"/>
        <v>278280</v>
      </c>
      <c r="G201" s="17">
        <f t="shared" si="49"/>
        <v>-278280</v>
      </c>
    </row>
    <row r="202" spans="1:8" x14ac:dyDescent="0.2">
      <c r="A202" s="18" t="s">
        <v>165</v>
      </c>
      <c r="B202" s="24" t="s">
        <v>74</v>
      </c>
      <c r="E202" s="6"/>
      <c r="F202" s="4">
        <f t="shared" si="48"/>
        <v>0</v>
      </c>
      <c r="G202" s="17">
        <f t="shared" si="49"/>
        <v>0</v>
      </c>
    </row>
    <row r="203" spans="1:8" x14ac:dyDescent="0.2">
      <c r="A203" s="18" t="s">
        <v>166</v>
      </c>
      <c r="B203" s="19" t="s">
        <v>167</v>
      </c>
      <c r="C203" s="4">
        <v>1820000</v>
      </c>
      <c r="E203" s="6">
        <v>109001</v>
      </c>
      <c r="F203" s="4">
        <f t="shared" si="48"/>
        <v>109001</v>
      </c>
      <c r="G203" s="17">
        <f t="shared" si="49"/>
        <v>1710999</v>
      </c>
    </row>
    <row r="204" spans="1:8" x14ac:dyDescent="0.2">
      <c r="A204" s="18" t="s">
        <v>168</v>
      </c>
      <c r="B204" s="19" t="s">
        <v>169</v>
      </c>
      <c r="C204" s="6"/>
      <c r="D204" s="6"/>
      <c r="E204" s="6">
        <v>150000</v>
      </c>
      <c r="F204" s="4">
        <f t="shared" si="48"/>
        <v>150000</v>
      </c>
      <c r="G204" s="17">
        <f t="shared" si="49"/>
        <v>-150000</v>
      </c>
    </row>
    <row r="205" spans="1:8" x14ac:dyDescent="0.2">
      <c r="A205" s="18" t="s">
        <v>170</v>
      </c>
      <c r="B205" s="19" t="s">
        <v>171</v>
      </c>
      <c r="C205" s="6"/>
      <c r="D205" s="6"/>
      <c r="E205" s="6">
        <v>100000</v>
      </c>
      <c r="F205" s="4">
        <f t="shared" si="48"/>
        <v>100000</v>
      </c>
      <c r="G205" s="17">
        <f t="shared" si="49"/>
        <v>-100000</v>
      </c>
    </row>
    <row r="206" spans="1:8" x14ac:dyDescent="0.2">
      <c r="A206" s="18" t="s">
        <v>172</v>
      </c>
      <c r="B206" s="24" t="s">
        <v>173</v>
      </c>
      <c r="C206" s="6"/>
      <c r="D206" s="6"/>
      <c r="E206" s="6">
        <v>85000</v>
      </c>
      <c r="F206" s="4">
        <f t="shared" si="48"/>
        <v>85000</v>
      </c>
      <c r="G206" s="17">
        <f t="shared" si="49"/>
        <v>-85000</v>
      </c>
    </row>
    <row r="207" spans="1:8" x14ac:dyDescent="0.2">
      <c r="A207" s="18" t="s">
        <v>1</v>
      </c>
      <c r="B207" s="3" t="s">
        <v>69</v>
      </c>
      <c r="C207" s="6"/>
      <c r="D207" s="6"/>
      <c r="E207" s="6"/>
      <c r="F207" s="4">
        <f t="shared" si="48"/>
        <v>0</v>
      </c>
      <c r="G207" s="17">
        <f t="shared" si="49"/>
        <v>0</v>
      </c>
    </row>
    <row r="208" spans="1:8" x14ac:dyDescent="0.2">
      <c r="A208" s="18" t="s">
        <v>174</v>
      </c>
      <c r="B208" s="24" t="s">
        <v>278</v>
      </c>
      <c r="C208" s="36"/>
      <c r="D208" s="6"/>
      <c r="E208" s="6"/>
      <c r="F208" s="4">
        <f t="shared" si="48"/>
        <v>0</v>
      </c>
      <c r="G208" s="17">
        <f t="shared" si="49"/>
        <v>0</v>
      </c>
    </row>
    <row r="209" spans="1:7" x14ac:dyDescent="0.2">
      <c r="A209" s="18" t="s">
        <v>175</v>
      </c>
      <c r="B209" s="19" t="s">
        <v>300</v>
      </c>
      <c r="C209" s="6"/>
      <c r="D209" s="6"/>
      <c r="E209" s="6">
        <v>4000</v>
      </c>
      <c r="F209" s="4">
        <f t="shared" si="48"/>
        <v>4000</v>
      </c>
      <c r="G209" s="17">
        <f t="shared" si="49"/>
        <v>-4000</v>
      </c>
    </row>
    <row r="210" spans="1:7" x14ac:dyDescent="0.2">
      <c r="A210" s="18" t="s">
        <v>176</v>
      </c>
      <c r="B210" s="19" t="s">
        <v>178</v>
      </c>
      <c r="C210" s="6"/>
      <c r="D210" s="6"/>
      <c r="E210" s="6"/>
      <c r="F210" s="4">
        <f t="shared" si="48"/>
        <v>0</v>
      </c>
      <c r="G210" s="17">
        <f t="shared" si="49"/>
        <v>0</v>
      </c>
    </row>
    <row r="211" spans="1:7" x14ac:dyDescent="0.2">
      <c r="A211" s="18" t="s">
        <v>279</v>
      </c>
      <c r="B211" s="6" t="s">
        <v>277</v>
      </c>
      <c r="C211" s="6"/>
      <c r="D211" s="6"/>
      <c r="E211" s="6"/>
      <c r="F211" s="4">
        <f t="shared" si="48"/>
        <v>0</v>
      </c>
      <c r="G211" s="17">
        <f t="shared" si="49"/>
        <v>0</v>
      </c>
    </row>
    <row r="212" spans="1:7" x14ac:dyDescent="0.2">
      <c r="A212" s="18" t="s">
        <v>280</v>
      </c>
      <c r="B212" s="6" t="s">
        <v>178</v>
      </c>
      <c r="C212" s="6"/>
      <c r="D212" s="6"/>
      <c r="E212" s="6"/>
      <c r="F212" s="4">
        <f t="shared" si="48"/>
        <v>0</v>
      </c>
      <c r="G212" s="17">
        <f t="shared" si="49"/>
        <v>0</v>
      </c>
    </row>
    <row r="213" spans="1:7" x14ac:dyDescent="0.2">
      <c r="A213" s="18"/>
      <c r="B213" s="19"/>
    </row>
    <row r="214" spans="1:7" x14ac:dyDescent="0.2">
      <c r="A214" s="18"/>
      <c r="B214" s="19"/>
    </row>
    <row r="215" spans="1:7" x14ac:dyDescent="0.2">
      <c r="A215" s="18"/>
      <c r="B215" s="19"/>
      <c r="C215" s="34"/>
      <c r="D215" s="34"/>
      <c r="E215" s="34"/>
      <c r="F215" s="34"/>
      <c r="G215" s="19"/>
    </row>
    <row r="216" spans="1:7" x14ac:dyDescent="0.2">
      <c r="A216" s="18"/>
      <c r="B216" s="19"/>
      <c r="C216" s="34"/>
      <c r="D216" s="34"/>
      <c r="E216" s="34"/>
      <c r="F216" s="34"/>
      <c r="G216" s="19"/>
    </row>
    <row r="217" spans="1:7" x14ac:dyDescent="0.2">
      <c r="A217" s="18"/>
      <c r="B217" s="5"/>
    </row>
    <row r="218" spans="1:7" x14ac:dyDescent="0.2">
      <c r="A218" s="18"/>
      <c r="B218" s="5" t="s">
        <v>251</v>
      </c>
      <c r="F218" s="33">
        <f>+F71</f>
        <v>0</v>
      </c>
    </row>
    <row r="219" spans="1:7" x14ac:dyDescent="0.2">
      <c r="A219" s="18"/>
      <c r="B219" s="19"/>
      <c r="C219" s="34"/>
      <c r="D219" s="34"/>
      <c r="E219" s="34"/>
      <c r="F219" s="34"/>
      <c r="G219" s="19"/>
    </row>
    <row r="220" spans="1:7" x14ac:dyDescent="0.2">
      <c r="A220" s="18"/>
      <c r="B220" s="19"/>
      <c r="C220" s="14"/>
      <c r="D220" s="14"/>
      <c r="E220" s="14"/>
      <c r="F220" s="14"/>
      <c r="G220" s="13"/>
    </row>
    <row r="221" spans="1:7" x14ac:dyDescent="0.2">
      <c r="A221" s="10" t="s">
        <v>179</v>
      </c>
      <c r="B221" s="11" t="s">
        <v>180</v>
      </c>
      <c r="C221" s="32">
        <f>+C222+C234</f>
        <v>18014600</v>
      </c>
      <c r="D221" s="32">
        <f t="shared" ref="D221:G221" si="50">+D222+D234</f>
        <v>0</v>
      </c>
      <c r="E221" s="32">
        <f t="shared" si="50"/>
        <v>139873.70000000001</v>
      </c>
      <c r="F221" s="32">
        <f t="shared" si="50"/>
        <v>139873.70000000001</v>
      </c>
      <c r="G221" s="32">
        <f t="shared" si="50"/>
        <v>15554726.300000001</v>
      </c>
    </row>
    <row r="222" spans="1:7" x14ac:dyDescent="0.2">
      <c r="A222" s="10" t="s">
        <v>181</v>
      </c>
      <c r="B222" s="11" t="s">
        <v>182</v>
      </c>
      <c r="C222" s="14">
        <f>SUM(C223:C232)</f>
        <v>12554600</v>
      </c>
      <c r="D222" s="14">
        <f>SUM(D223:D231)</f>
        <v>0</v>
      </c>
      <c r="E222" s="32">
        <f>SUM(E223:E231)</f>
        <v>139873.70000000001</v>
      </c>
      <c r="F222" s="32">
        <f t="shared" ref="F222:G222" si="51">SUM(F223:F232)</f>
        <v>139873.70000000001</v>
      </c>
      <c r="G222" s="32">
        <f t="shared" si="51"/>
        <v>12414726.300000001</v>
      </c>
    </row>
    <row r="223" spans="1:7" x14ac:dyDescent="0.2">
      <c r="A223" s="18" t="s">
        <v>183</v>
      </c>
      <c r="B223" s="19" t="s">
        <v>184</v>
      </c>
      <c r="C223" s="6"/>
      <c r="D223" s="6"/>
      <c r="F223" s="4">
        <f t="shared" ref="F223:F231" si="52">+E223+D223</f>
        <v>0</v>
      </c>
      <c r="G223" s="17">
        <f t="shared" ref="G223:G231" si="53">+C223-F223</f>
        <v>0</v>
      </c>
    </row>
    <row r="224" spans="1:7" x14ac:dyDescent="0.2">
      <c r="A224" s="18" t="s">
        <v>185</v>
      </c>
      <c r="B224" s="24" t="s">
        <v>186</v>
      </c>
      <c r="C224" s="6"/>
      <c r="D224" s="6"/>
      <c r="F224" s="4">
        <f t="shared" si="52"/>
        <v>0</v>
      </c>
      <c r="G224" s="17">
        <f t="shared" si="53"/>
        <v>0</v>
      </c>
    </row>
    <row r="225" spans="1:7" x14ac:dyDescent="0.2">
      <c r="A225" s="18" t="s">
        <v>187</v>
      </c>
      <c r="B225" s="24" t="s">
        <v>188</v>
      </c>
      <c r="C225" s="6">
        <v>3400000</v>
      </c>
      <c r="D225" s="6"/>
      <c r="F225" s="4">
        <f t="shared" si="52"/>
        <v>0</v>
      </c>
      <c r="G225" s="17">
        <f t="shared" si="53"/>
        <v>3400000</v>
      </c>
    </row>
    <row r="226" spans="1:7" x14ac:dyDescent="0.2">
      <c r="A226" s="18" t="s">
        <v>189</v>
      </c>
      <c r="B226" s="24" t="s">
        <v>190</v>
      </c>
      <c r="C226" s="6"/>
      <c r="D226" s="6"/>
      <c r="F226" s="4">
        <f t="shared" si="52"/>
        <v>0</v>
      </c>
      <c r="G226" s="17">
        <f t="shared" si="53"/>
        <v>0</v>
      </c>
    </row>
    <row r="227" spans="1:7" x14ac:dyDescent="0.2">
      <c r="A227" s="18" t="s">
        <v>191</v>
      </c>
      <c r="B227" s="24" t="s">
        <v>192</v>
      </c>
      <c r="C227" s="6"/>
      <c r="D227" s="6"/>
      <c r="E227" s="4">
        <v>130343.7</v>
      </c>
      <c r="F227" s="4">
        <f t="shared" si="52"/>
        <v>130343.7</v>
      </c>
      <c r="G227" s="17">
        <f t="shared" si="53"/>
        <v>-130343.7</v>
      </c>
    </row>
    <row r="228" spans="1:7" x14ac:dyDescent="0.2">
      <c r="A228" s="18" t="s">
        <v>193</v>
      </c>
      <c r="B228" s="24" t="s">
        <v>194</v>
      </c>
      <c r="C228" s="6"/>
      <c r="D228" s="6"/>
      <c r="F228" s="4">
        <f t="shared" si="52"/>
        <v>0</v>
      </c>
      <c r="G228" s="17">
        <f t="shared" si="53"/>
        <v>0</v>
      </c>
    </row>
    <row r="229" spans="1:7" x14ac:dyDescent="0.2">
      <c r="A229" s="18" t="s">
        <v>195</v>
      </c>
      <c r="B229" s="24" t="s">
        <v>196</v>
      </c>
      <c r="C229" s="6">
        <v>127400</v>
      </c>
      <c r="D229" s="6"/>
      <c r="F229" s="4">
        <f t="shared" si="52"/>
        <v>0</v>
      </c>
      <c r="G229" s="17">
        <f t="shared" si="53"/>
        <v>127400</v>
      </c>
    </row>
    <row r="230" spans="1:7" x14ac:dyDescent="0.2">
      <c r="A230" s="18" t="s">
        <v>197</v>
      </c>
      <c r="B230" s="24" t="s">
        <v>198</v>
      </c>
      <c r="E230" s="4">
        <v>9530</v>
      </c>
      <c r="F230" s="4">
        <f t="shared" si="52"/>
        <v>9530</v>
      </c>
      <c r="G230" s="17">
        <f t="shared" si="53"/>
        <v>-9530</v>
      </c>
    </row>
    <row r="231" spans="1:7" x14ac:dyDescent="0.2">
      <c r="A231" s="18" t="s">
        <v>199</v>
      </c>
      <c r="B231" s="24" t="s">
        <v>200</v>
      </c>
      <c r="F231" s="4">
        <f t="shared" si="52"/>
        <v>0</v>
      </c>
      <c r="G231" s="17">
        <f t="shared" si="53"/>
        <v>0</v>
      </c>
    </row>
    <row r="232" spans="1:7" x14ac:dyDescent="0.2">
      <c r="A232" s="18" t="s">
        <v>327</v>
      </c>
      <c r="B232" s="24" t="s">
        <v>328</v>
      </c>
      <c r="C232" s="4">
        <v>9027200</v>
      </c>
      <c r="F232" s="4">
        <f t="shared" ref="F232" si="54">+E232+D232</f>
        <v>0</v>
      </c>
      <c r="G232" s="17">
        <f t="shared" ref="G232" si="55">+C232-F232</f>
        <v>9027200</v>
      </c>
    </row>
    <row r="233" spans="1:7" x14ac:dyDescent="0.2">
      <c r="A233" s="18"/>
      <c r="B233" s="24"/>
      <c r="C233" s="14"/>
      <c r="D233" s="14"/>
      <c r="E233" s="14"/>
      <c r="F233" s="14"/>
      <c r="G233" s="13"/>
    </row>
    <row r="234" spans="1:7" x14ac:dyDescent="0.2">
      <c r="A234" s="10" t="s">
        <v>201</v>
      </c>
      <c r="B234" s="37" t="s">
        <v>202</v>
      </c>
      <c r="C234" s="22">
        <f>+C235</f>
        <v>5460000</v>
      </c>
      <c r="D234" s="22">
        <f t="shared" ref="D234:G234" si="56">+D235</f>
        <v>0</v>
      </c>
      <c r="E234" s="22">
        <f t="shared" si="56"/>
        <v>0</v>
      </c>
      <c r="F234" s="22">
        <f t="shared" si="56"/>
        <v>0</v>
      </c>
      <c r="G234" s="22">
        <f t="shared" si="56"/>
        <v>3140000</v>
      </c>
    </row>
    <row r="235" spans="1:7" x14ac:dyDescent="0.2">
      <c r="A235" s="10" t="s">
        <v>203</v>
      </c>
      <c r="B235" s="37" t="s">
        <v>204</v>
      </c>
      <c r="C235" s="14">
        <f>SUM(C236:C242)</f>
        <v>5460000</v>
      </c>
      <c r="D235" s="14">
        <f t="shared" ref="D235:G235" si="57">SUM(D236:D240)</f>
        <v>0</v>
      </c>
      <c r="E235" s="14">
        <f t="shared" si="57"/>
        <v>0</v>
      </c>
      <c r="F235" s="14">
        <f t="shared" si="57"/>
        <v>0</v>
      </c>
      <c r="G235" s="14">
        <f t="shared" si="57"/>
        <v>3140000</v>
      </c>
    </row>
    <row r="236" spans="1:7" x14ac:dyDescent="0.2">
      <c r="A236" s="18" t="s">
        <v>205</v>
      </c>
      <c r="B236" s="24" t="s">
        <v>206</v>
      </c>
      <c r="F236" s="4">
        <f t="shared" ref="F236:F240" si="58">+E236+D236</f>
        <v>0</v>
      </c>
      <c r="G236" s="17">
        <f t="shared" ref="G236:G240" si="59">+C236-F236</f>
        <v>0</v>
      </c>
    </row>
    <row r="237" spans="1:7" x14ac:dyDescent="0.2">
      <c r="A237" s="18" t="s">
        <v>207</v>
      </c>
      <c r="B237" s="24" t="s">
        <v>240</v>
      </c>
      <c r="C237" s="4">
        <v>900000</v>
      </c>
      <c r="F237" s="4">
        <f t="shared" si="58"/>
        <v>0</v>
      </c>
      <c r="G237" s="17">
        <f t="shared" si="59"/>
        <v>900000</v>
      </c>
    </row>
    <row r="238" spans="1:7" x14ac:dyDescent="0.2">
      <c r="A238" s="18" t="s">
        <v>208</v>
      </c>
      <c r="B238" s="3" t="s">
        <v>320</v>
      </c>
      <c r="F238" s="4">
        <f t="shared" si="58"/>
        <v>0</v>
      </c>
      <c r="G238" s="17">
        <f t="shared" si="59"/>
        <v>0</v>
      </c>
    </row>
    <row r="239" spans="1:7" x14ac:dyDescent="0.2">
      <c r="A239" s="18" t="s">
        <v>209</v>
      </c>
      <c r="B239" s="3" t="s">
        <v>321</v>
      </c>
      <c r="C239" s="4">
        <v>840000</v>
      </c>
      <c r="F239" s="4">
        <f t="shared" si="58"/>
        <v>0</v>
      </c>
      <c r="G239" s="17">
        <f t="shared" si="59"/>
        <v>840000</v>
      </c>
    </row>
    <row r="240" spans="1:7" x14ac:dyDescent="0.2">
      <c r="A240" s="18" t="s">
        <v>210</v>
      </c>
      <c r="B240" s="24" t="s">
        <v>322</v>
      </c>
      <c r="C240" s="4">
        <v>1400000</v>
      </c>
      <c r="F240" s="4">
        <f t="shared" si="58"/>
        <v>0</v>
      </c>
      <c r="G240" s="17">
        <f t="shared" si="59"/>
        <v>1400000</v>
      </c>
    </row>
    <row r="241" spans="1:7" x14ac:dyDescent="0.2">
      <c r="A241" s="18" t="s">
        <v>323</v>
      </c>
      <c r="B241" s="24" t="s">
        <v>325</v>
      </c>
      <c r="C241" s="4">
        <v>1200000</v>
      </c>
      <c r="F241" s="4">
        <f t="shared" ref="F241:F242" si="60">+E241+D241</f>
        <v>0</v>
      </c>
      <c r="G241" s="17">
        <f t="shared" ref="G241:G242" si="61">+C241-F241</f>
        <v>1200000</v>
      </c>
    </row>
    <row r="242" spans="1:7" x14ac:dyDescent="0.2">
      <c r="A242" s="18" t="s">
        <v>324</v>
      </c>
      <c r="B242" s="3" t="s">
        <v>326</v>
      </c>
      <c r="C242" s="4">
        <v>1120000</v>
      </c>
      <c r="F242" s="4">
        <f t="shared" si="60"/>
        <v>0</v>
      </c>
      <c r="G242" s="17">
        <f t="shared" si="61"/>
        <v>1120000</v>
      </c>
    </row>
    <row r="243" spans="1:7" x14ac:dyDescent="0.2">
      <c r="A243" s="18"/>
      <c r="B243" s="19"/>
    </row>
    <row r="244" spans="1:7" x14ac:dyDescent="0.2">
      <c r="A244" s="18"/>
      <c r="B244" s="19"/>
    </row>
    <row r="245" spans="1:7" x14ac:dyDescent="0.2">
      <c r="A245" s="18"/>
      <c r="B245" s="19"/>
    </row>
    <row r="246" spans="1:7" x14ac:dyDescent="0.2">
      <c r="A246" s="18"/>
      <c r="B246" s="19"/>
    </row>
    <row r="247" spans="1:7" x14ac:dyDescent="0.2">
      <c r="A247" s="10" t="s">
        <v>211</v>
      </c>
      <c r="B247" s="11" t="s">
        <v>212</v>
      </c>
      <c r="C247" s="22">
        <f>+C248</f>
        <v>0</v>
      </c>
      <c r="D247" s="22">
        <f t="shared" ref="D247:G248" si="62">+D248</f>
        <v>0</v>
      </c>
      <c r="E247" s="22">
        <f t="shared" si="62"/>
        <v>4563341.53</v>
      </c>
      <c r="F247" s="22">
        <f t="shared" si="62"/>
        <v>4563341.53</v>
      </c>
      <c r="G247" s="22">
        <f t="shared" si="62"/>
        <v>-4563341.53</v>
      </c>
    </row>
    <row r="248" spans="1:7" x14ac:dyDescent="0.2">
      <c r="A248" s="10" t="s">
        <v>213</v>
      </c>
      <c r="B248" s="11" t="s">
        <v>214</v>
      </c>
      <c r="C248" s="22">
        <f>+C249</f>
        <v>0</v>
      </c>
      <c r="D248" s="22">
        <f t="shared" si="62"/>
        <v>0</v>
      </c>
      <c r="E248" s="22">
        <f t="shared" si="62"/>
        <v>4563341.53</v>
      </c>
      <c r="F248" s="22">
        <f t="shared" si="62"/>
        <v>4563341.53</v>
      </c>
      <c r="G248" s="22">
        <f t="shared" si="62"/>
        <v>-4563341.53</v>
      </c>
    </row>
    <row r="249" spans="1:7" x14ac:dyDescent="0.2">
      <c r="A249" s="18" t="s">
        <v>215</v>
      </c>
      <c r="B249" s="19" t="s">
        <v>216</v>
      </c>
      <c r="E249" s="6">
        <v>4563341.53</v>
      </c>
      <c r="F249" s="4">
        <f>+E249+D249</f>
        <v>4563341.53</v>
      </c>
      <c r="G249" s="17">
        <f t="shared" ref="G249" si="63">+C249-F249</f>
        <v>-4563341.53</v>
      </c>
    </row>
    <row r="250" spans="1:7" x14ac:dyDescent="0.2">
      <c r="A250" s="18" t="s">
        <v>217</v>
      </c>
      <c r="B250" s="19" t="s">
        <v>218</v>
      </c>
      <c r="F250" s="4">
        <f>+E250+D250</f>
        <v>0</v>
      </c>
      <c r="G250" s="17">
        <f t="shared" ref="G250" si="64">+C250-F250</f>
        <v>0</v>
      </c>
    </row>
    <row r="251" spans="1:7" x14ac:dyDescent="0.2">
      <c r="A251" s="19"/>
      <c r="B251" s="19"/>
      <c r="G251" s="17"/>
    </row>
    <row r="252" spans="1:7" x14ac:dyDescent="0.2">
      <c r="A252" s="19"/>
      <c r="B252" s="19"/>
    </row>
    <row r="253" spans="1:7" x14ac:dyDescent="0.2">
      <c r="A253" s="10" t="s">
        <v>219</v>
      </c>
      <c r="B253" s="11" t="s">
        <v>220</v>
      </c>
      <c r="C253" s="12">
        <f>+C254</f>
        <v>10812620</v>
      </c>
      <c r="D253" s="12">
        <f t="shared" ref="D253:G253" si="65">+D254</f>
        <v>0</v>
      </c>
      <c r="E253" s="12">
        <f t="shared" si="65"/>
        <v>467182.71</v>
      </c>
      <c r="F253" s="12">
        <f t="shared" si="65"/>
        <v>447739.15</v>
      </c>
      <c r="G253" s="12">
        <f t="shared" si="65"/>
        <v>10364880.85</v>
      </c>
    </row>
    <row r="254" spans="1:7" x14ac:dyDescent="0.2">
      <c r="A254" s="10" t="s">
        <v>221</v>
      </c>
      <c r="B254" s="11" t="s">
        <v>222</v>
      </c>
      <c r="C254" s="12">
        <f>+C256</f>
        <v>10812620</v>
      </c>
      <c r="D254" s="12">
        <f t="shared" ref="D254:G254" si="66">+D256</f>
        <v>0</v>
      </c>
      <c r="E254" s="12">
        <f>+E255</f>
        <v>467182.71</v>
      </c>
      <c r="F254" s="12">
        <f t="shared" si="66"/>
        <v>447739.15</v>
      </c>
      <c r="G254" s="12">
        <f t="shared" si="66"/>
        <v>10364880.85</v>
      </c>
    </row>
    <row r="255" spans="1:7" x14ac:dyDescent="0.2">
      <c r="A255" s="10" t="s">
        <v>223</v>
      </c>
      <c r="B255" s="11" t="s">
        <v>222</v>
      </c>
      <c r="C255" s="12">
        <f>SUM(C256:C257)</f>
        <v>10812620</v>
      </c>
      <c r="D255" s="12">
        <f t="shared" ref="D255:G255" si="67">SUM(D256:D257)</f>
        <v>0</v>
      </c>
      <c r="E255" s="12">
        <f t="shared" si="67"/>
        <v>467182.71</v>
      </c>
      <c r="F255" s="12">
        <f t="shared" si="67"/>
        <v>467182.71</v>
      </c>
      <c r="G255" s="12">
        <f t="shared" si="67"/>
        <v>10345437.289999999</v>
      </c>
    </row>
    <row r="256" spans="1:7" x14ac:dyDescent="0.2">
      <c r="A256" s="18" t="s">
        <v>224</v>
      </c>
      <c r="B256" s="24" t="s">
        <v>225</v>
      </c>
      <c r="C256" s="6">
        <v>10812620</v>
      </c>
      <c r="D256" s="6"/>
      <c r="E256" s="4">
        <v>447739.15</v>
      </c>
      <c r="F256" s="4">
        <f>+E256+D256</f>
        <v>447739.15</v>
      </c>
      <c r="G256" s="17">
        <f t="shared" ref="G256" si="68">+C256-F256</f>
        <v>10364880.85</v>
      </c>
    </row>
    <row r="257" spans="1:7" ht="15" customHeight="1" x14ac:dyDescent="0.2">
      <c r="A257" s="18" t="s">
        <v>301</v>
      </c>
      <c r="B257" s="19" t="s">
        <v>302</v>
      </c>
      <c r="D257" s="6"/>
      <c r="E257" s="4">
        <v>19443.560000000001</v>
      </c>
      <c r="F257" s="4">
        <f>+E257+D257</f>
        <v>19443.560000000001</v>
      </c>
      <c r="G257" s="17">
        <f t="shared" ref="G257" si="69">+C257-F257</f>
        <v>-19443.560000000001</v>
      </c>
    </row>
    <row r="258" spans="1:7" ht="15" customHeight="1" x14ac:dyDescent="0.2">
      <c r="A258" s="19"/>
      <c r="B258" s="19"/>
      <c r="D258" s="6"/>
    </row>
    <row r="259" spans="1:7" x14ac:dyDescent="0.2">
      <c r="A259" s="19"/>
      <c r="B259" s="19"/>
    </row>
    <row r="260" spans="1:7" x14ac:dyDescent="0.2">
      <c r="A260" s="19"/>
      <c r="B260" s="19"/>
    </row>
    <row r="261" spans="1:7" x14ac:dyDescent="0.2">
      <c r="A261" s="19"/>
      <c r="C261" s="3"/>
    </row>
    <row r="262" spans="1:7" x14ac:dyDescent="0.2">
      <c r="A262" s="19"/>
      <c r="C262" s="3"/>
    </row>
    <row r="263" spans="1:7" x14ac:dyDescent="0.2">
      <c r="A263" s="19"/>
      <c r="B263" s="8"/>
      <c r="C263" s="8"/>
    </row>
    <row r="291" spans="1:7" x14ac:dyDescent="0.2">
      <c r="B291" s="94" t="s">
        <v>227</v>
      </c>
      <c r="C291" s="94"/>
    </row>
    <row r="292" spans="1:7" x14ac:dyDescent="0.2">
      <c r="B292" s="94" t="s">
        <v>92</v>
      </c>
      <c r="C292" s="94"/>
    </row>
    <row r="297" spans="1:7" x14ac:dyDescent="0.2">
      <c r="A297" s="38"/>
      <c r="B297" s="39"/>
      <c r="C297" s="40" t="s">
        <v>252</v>
      </c>
      <c r="D297" s="41"/>
      <c r="E297" s="42"/>
      <c r="F297" s="43">
        <v>43861</v>
      </c>
      <c r="G297" s="38"/>
    </row>
    <row r="298" spans="1:7" x14ac:dyDescent="0.2">
      <c r="A298" s="38"/>
      <c r="B298" s="38"/>
      <c r="C298" s="44"/>
      <c r="D298" s="42"/>
      <c r="E298" s="42"/>
      <c r="F298" s="45"/>
      <c r="G298" s="46"/>
    </row>
    <row r="299" spans="1:7" x14ac:dyDescent="0.2">
      <c r="A299" s="95" t="s">
        <v>3</v>
      </c>
      <c r="B299" s="92"/>
      <c r="C299" s="92"/>
      <c r="D299" s="92" t="s">
        <v>253</v>
      </c>
      <c r="E299" s="92"/>
      <c r="F299" s="92"/>
      <c r="G299" s="93"/>
    </row>
    <row r="300" spans="1:7" x14ac:dyDescent="0.2">
      <c r="A300" s="47" t="s">
        <v>254</v>
      </c>
      <c r="B300" s="45"/>
      <c r="C300" s="48">
        <f>+E9</f>
        <v>8453520.0100000016</v>
      </c>
      <c r="D300" s="49" t="s">
        <v>255</v>
      </c>
      <c r="E300" s="50"/>
      <c r="F300" s="45"/>
      <c r="G300" s="51">
        <f>+E158</f>
        <v>7126880.9900000012</v>
      </c>
    </row>
    <row r="301" spans="1:7" x14ac:dyDescent="0.2">
      <c r="A301" s="47" t="s">
        <v>256</v>
      </c>
      <c r="B301" s="45"/>
      <c r="C301" s="52">
        <f>+E67+1712622.85</f>
        <v>2251377.75</v>
      </c>
      <c r="D301" s="50" t="s">
        <v>257</v>
      </c>
      <c r="E301" s="50"/>
      <c r="F301" s="45"/>
      <c r="G301" s="51">
        <f>+E167</f>
        <v>791000.73999999987</v>
      </c>
    </row>
    <row r="302" spans="1:7" x14ac:dyDescent="0.2">
      <c r="A302" s="47"/>
      <c r="B302" s="45"/>
      <c r="C302" s="52"/>
      <c r="D302" s="50" t="s">
        <v>258</v>
      </c>
      <c r="E302" s="50"/>
      <c r="F302" s="45"/>
      <c r="G302" s="51">
        <f>+E196</f>
        <v>819623.41999999993</v>
      </c>
    </row>
    <row r="303" spans="1:7" x14ac:dyDescent="0.2">
      <c r="A303" s="47"/>
      <c r="B303" s="45"/>
      <c r="C303" s="52"/>
      <c r="D303" s="50" t="s">
        <v>259</v>
      </c>
      <c r="E303" s="42"/>
      <c r="F303" s="38"/>
      <c r="G303" s="51">
        <f>+E222</f>
        <v>139873.70000000001</v>
      </c>
    </row>
    <row r="304" spans="1:7" x14ac:dyDescent="0.2">
      <c r="A304" s="47"/>
      <c r="B304" s="45"/>
      <c r="C304" s="52"/>
      <c r="D304" s="50" t="s">
        <v>260</v>
      </c>
      <c r="E304" s="50"/>
      <c r="F304" s="45"/>
      <c r="G304" s="51">
        <f>+E235</f>
        <v>0</v>
      </c>
    </row>
    <row r="305" spans="1:8" x14ac:dyDescent="0.2">
      <c r="A305" s="47"/>
      <c r="B305" s="45"/>
      <c r="C305" s="52"/>
      <c r="D305" s="53" t="s">
        <v>261</v>
      </c>
      <c r="E305" s="42"/>
      <c r="F305" s="38"/>
      <c r="G305" s="51">
        <f>+F247</f>
        <v>4563341.53</v>
      </c>
    </row>
    <row r="306" spans="1:8" x14ac:dyDescent="0.2">
      <c r="A306" s="47"/>
      <c r="B306" s="45"/>
      <c r="C306" s="52"/>
      <c r="D306" s="53" t="s">
        <v>276</v>
      </c>
      <c r="E306" s="42"/>
      <c r="F306" s="38"/>
      <c r="G306" s="51">
        <f>+F253</f>
        <v>447739.15</v>
      </c>
    </row>
    <row r="307" spans="1:8" x14ac:dyDescent="0.2">
      <c r="A307" s="47"/>
      <c r="B307" s="45"/>
      <c r="C307" s="52"/>
      <c r="D307" s="50"/>
      <c r="E307" s="50"/>
      <c r="F307" s="45"/>
      <c r="G307" s="51"/>
    </row>
    <row r="308" spans="1:8" x14ac:dyDescent="0.2">
      <c r="A308" s="47" t="s">
        <v>262</v>
      </c>
      <c r="B308" s="45"/>
      <c r="C308" s="45" t="s">
        <v>262</v>
      </c>
      <c r="D308" s="54" t="s">
        <v>263</v>
      </c>
      <c r="E308" s="54"/>
      <c r="F308" s="55"/>
      <c r="G308" s="56">
        <f>SUM(G300:G307)</f>
        <v>13888459.530000003</v>
      </c>
    </row>
    <row r="309" spans="1:8" x14ac:dyDescent="0.2">
      <c r="A309" s="47"/>
      <c r="B309" s="45"/>
      <c r="C309" s="45"/>
      <c r="D309" s="50" t="s">
        <v>264</v>
      </c>
      <c r="E309" s="50"/>
      <c r="F309" s="45"/>
      <c r="G309" s="51"/>
    </row>
    <row r="310" spans="1:8" x14ac:dyDescent="0.2">
      <c r="A310" s="47"/>
      <c r="B310" s="45"/>
      <c r="C310" s="45"/>
      <c r="D310" s="50" t="s">
        <v>265</v>
      </c>
      <c r="E310" s="50"/>
      <c r="F310" s="45"/>
      <c r="G310" s="51">
        <v>-11255970.41</v>
      </c>
    </row>
    <row r="311" spans="1:8" x14ac:dyDescent="0.2">
      <c r="A311" s="47"/>
      <c r="B311" s="45"/>
      <c r="C311" s="45"/>
      <c r="D311" s="50" t="s">
        <v>266</v>
      </c>
      <c r="E311" s="50"/>
      <c r="F311" s="45"/>
      <c r="G311" s="51"/>
    </row>
    <row r="312" spans="1:8" x14ac:dyDescent="0.2">
      <c r="A312" s="47"/>
      <c r="B312" s="45"/>
      <c r="C312" s="45"/>
      <c r="D312" s="50" t="s">
        <v>267</v>
      </c>
      <c r="E312" s="50"/>
      <c r="F312" s="57">
        <v>43830</v>
      </c>
      <c r="G312" s="51">
        <v>5703235.7699999996</v>
      </c>
    </row>
    <row r="313" spans="1:8" x14ac:dyDescent="0.2">
      <c r="A313" s="47"/>
      <c r="B313" s="45"/>
      <c r="C313" s="45"/>
      <c r="D313" s="50" t="s">
        <v>266</v>
      </c>
      <c r="E313" s="50"/>
      <c r="F313" s="45"/>
      <c r="G313" s="51" t="s">
        <v>262</v>
      </c>
    </row>
    <row r="314" spans="1:8" x14ac:dyDescent="0.2">
      <c r="A314" s="47"/>
      <c r="B314" s="45"/>
      <c r="C314" s="45"/>
      <c r="D314" s="50" t="s">
        <v>268</v>
      </c>
      <c r="E314" s="50"/>
      <c r="F314" s="45"/>
      <c r="G314" s="51">
        <f>2027464.27-5000</f>
        <v>2022464.27</v>
      </c>
    </row>
    <row r="315" spans="1:8" x14ac:dyDescent="0.2">
      <c r="A315" s="47"/>
      <c r="B315" s="45"/>
      <c r="C315" s="45"/>
      <c r="D315" s="50" t="s">
        <v>264</v>
      </c>
      <c r="E315" s="50"/>
      <c r="F315" s="45"/>
      <c r="G315" s="51"/>
    </row>
    <row r="316" spans="1:8" x14ac:dyDescent="0.2">
      <c r="A316" s="47"/>
      <c r="B316" s="45"/>
      <c r="C316" s="45"/>
      <c r="D316" s="50" t="s">
        <v>269</v>
      </c>
      <c r="E316" s="50"/>
      <c r="F316" s="57">
        <f>+F312</f>
        <v>43830</v>
      </c>
      <c r="G316" s="51">
        <v>-899882.14</v>
      </c>
    </row>
    <row r="317" spans="1:8" x14ac:dyDescent="0.2">
      <c r="A317" s="47"/>
      <c r="B317" s="45"/>
      <c r="C317" s="45"/>
      <c r="D317" s="50" t="s">
        <v>266</v>
      </c>
      <c r="E317" s="50"/>
      <c r="F317" s="45"/>
      <c r="G317" s="51"/>
    </row>
    <row r="318" spans="1:8" x14ac:dyDescent="0.2">
      <c r="A318" s="47"/>
      <c r="B318" s="45"/>
      <c r="C318" s="45"/>
      <c r="D318" s="50" t="s">
        <v>270</v>
      </c>
      <c r="E318" s="50"/>
      <c r="F318" s="45"/>
      <c r="G318" s="51">
        <v>958900.39</v>
      </c>
    </row>
    <row r="319" spans="1:8" ht="16.5" customHeight="1" x14ac:dyDescent="0.2">
      <c r="A319" s="47"/>
      <c r="B319" s="45"/>
      <c r="C319" s="45"/>
      <c r="D319" s="50" t="s">
        <v>271</v>
      </c>
      <c r="E319" s="50"/>
      <c r="F319" s="45"/>
      <c r="G319" s="51">
        <v>287690.36</v>
      </c>
    </row>
    <row r="320" spans="1:8" ht="12" thickBot="1" x14ac:dyDescent="0.25">
      <c r="A320" s="58" t="s">
        <v>272</v>
      </c>
      <c r="B320" s="59"/>
      <c r="C320" s="60">
        <f>SUM(C300:C318)+0.01</f>
        <v>10704897.770000001</v>
      </c>
      <c r="D320" s="61" t="s">
        <v>272</v>
      </c>
      <c r="E320" s="61"/>
      <c r="F320" s="59"/>
      <c r="G320" s="60">
        <f>SUM(G308:G319)</f>
        <v>10704897.770000001</v>
      </c>
      <c r="H320" s="69"/>
    </row>
    <row r="342" spans="1:6" x14ac:dyDescent="0.2">
      <c r="A342" s="62"/>
      <c r="C342" s="3"/>
      <c r="D342" s="3"/>
      <c r="E342" s="3"/>
      <c r="F342" s="3"/>
    </row>
  </sheetData>
  <mergeCells count="8">
    <mergeCell ref="D299:G299"/>
    <mergeCell ref="B2:C2"/>
    <mergeCell ref="B3:C3"/>
    <mergeCell ref="B149:C149"/>
    <mergeCell ref="B150:C150"/>
    <mergeCell ref="A299:C299"/>
    <mergeCell ref="B291:C291"/>
    <mergeCell ref="B292:C29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9"/>
  <sheetViews>
    <sheetView topLeftCell="A22" workbookViewId="0">
      <selection activeCell="H32" sqref="H32:H36"/>
    </sheetView>
  </sheetViews>
  <sheetFormatPr baseColWidth="10" defaultColWidth="11.42578125" defaultRowHeight="11.25" x14ac:dyDescent="0.2"/>
  <cols>
    <col min="1" max="1" width="7.140625" style="3" customWidth="1"/>
    <col min="2" max="2" width="23.7109375" style="3" customWidth="1"/>
    <col min="3" max="3" width="13.28515625" style="4" customWidth="1"/>
    <col min="4" max="4" width="15.140625" style="4" customWidth="1"/>
    <col min="5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290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73833103.583000019</v>
      </c>
      <c r="E9" s="12">
        <f>+E11+E52</f>
        <v>10233860.859999999</v>
      </c>
      <c r="F9" s="12">
        <f>+F11+F52</f>
        <v>162903671.95600003</v>
      </c>
      <c r="G9" s="12">
        <f>+G11+G52</f>
        <v>104133770.044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4930468.4099999992</v>
      </c>
      <c r="E11" s="12">
        <f>+E12</f>
        <v>299788.51999999996</v>
      </c>
      <c r="F11" s="12">
        <f>+F12+F52</f>
        <v>84066964.443000019</v>
      </c>
      <c r="G11" s="12">
        <f>+G12+G52</f>
        <v>56241077.556999996</v>
      </c>
    </row>
    <row r="12" spans="1:11" x14ac:dyDescent="0.2">
      <c r="A12" s="15" t="s">
        <v>6</v>
      </c>
      <c r="B12" s="16" t="s">
        <v>7</v>
      </c>
      <c r="C12" s="12">
        <f>+C13+C27+C33+C44+C48</f>
        <v>13578642</v>
      </c>
      <c r="D12" s="12">
        <f>+D13+D27+D33+D44+D48</f>
        <v>4930468.4099999992</v>
      </c>
      <c r="E12" s="12">
        <f>+E13+E27+E33+E44+E48</f>
        <v>299788.51999999996</v>
      </c>
      <c r="F12" s="12">
        <f>+F13+F27+F33+F44+F48</f>
        <v>5230256.93</v>
      </c>
      <c r="G12" s="12">
        <f>+G13+G27+G33+G44+G48</f>
        <v>8348385.0700000012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1">SUM(C14:C25)</f>
        <v>613942</v>
      </c>
      <c r="D13" s="12">
        <f t="shared" si="1"/>
        <v>931093.91</v>
      </c>
      <c r="E13" s="12">
        <f t="shared" si="1"/>
        <v>53466.35</v>
      </c>
      <c r="F13" s="12">
        <f t="shared" si="1"/>
        <v>984560.26</v>
      </c>
      <c r="G13" s="12">
        <f t="shared" si="1"/>
        <v>-370618.26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+Septiembre!F14</f>
        <v>816706.91</v>
      </c>
      <c r="E14" s="4">
        <v>47361.35</v>
      </c>
      <c r="F14" s="4">
        <f>+E14+D14</f>
        <v>864068.26</v>
      </c>
      <c r="G14" s="17">
        <f>+C14-F14</f>
        <v>-456668.26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+Septiembre!F15</f>
        <v>1870</v>
      </c>
      <c r="F15" s="4">
        <f t="shared" ref="F15:F25" si="2">+E15+D15</f>
        <v>1870</v>
      </c>
      <c r="G15" s="17">
        <f t="shared" ref="G15:G25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+Septiembre!F16</f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+Septiembre!F17</f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+Septiembre!F18</f>
        <v>54012</v>
      </c>
      <c r="E18" s="4">
        <v>2475</v>
      </c>
      <c r="F18" s="4">
        <f t="shared" si="2"/>
        <v>56487</v>
      </c>
      <c r="G18" s="17">
        <f t="shared" si="3"/>
        <v>42395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+Septiembre!F19</f>
        <v>12905</v>
      </c>
      <c r="E19" s="4">
        <v>2280</v>
      </c>
      <c r="F19" s="4">
        <f t="shared" si="2"/>
        <v>15185</v>
      </c>
      <c r="G19" s="17">
        <f t="shared" si="3"/>
        <v>21215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+Septiembre!F20</f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+Septiembre!F21</f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+Septiembre!F22</f>
        <v>34600</v>
      </c>
      <c r="F22" s="4">
        <f t="shared" si="2"/>
        <v>34600</v>
      </c>
      <c r="G22" s="17">
        <f t="shared" si="3"/>
        <v>12860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+Septiembre!F23</f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+Septiembre!F24</f>
        <v>8500</v>
      </c>
      <c r="E24" s="4">
        <v>1350</v>
      </c>
      <c r="F24" s="4">
        <f t="shared" si="2"/>
        <v>9850</v>
      </c>
      <c r="G24" s="17">
        <f t="shared" si="3"/>
        <v>13950</v>
      </c>
      <c r="J24" s="4"/>
    </row>
    <row r="25" spans="1:11" x14ac:dyDescent="0.2">
      <c r="A25" s="18" t="s">
        <v>242</v>
      </c>
      <c r="B25" s="19" t="s">
        <v>226</v>
      </c>
      <c r="D25" s="4">
        <f>+Septiembre!F25</f>
        <v>2500</v>
      </c>
      <c r="F25" s="4">
        <f t="shared" si="2"/>
        <v>2500</v>
      </c>
      <c r="G25" s="17">
        <f t="shared" si="3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4">SUM(D28:D30)</f>
        <v>1426935.38</v>
      </c>
      <c r="E27" s="22">
        <f t="shared" si="4"/>
        <v>91055.469999999987</v>
      </c>
      <c r="F27" s="22">
        <f t="shared" si="4"/>
        <v>1517990.8499999999</v>
      </c>
      <c r="G27" s="22">
        <f t="shared" si="4"/>
        <v>-12990.84999999986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+Septiembre!F28</f>
        <v>1426935.38</v>
      </c>
      <c r="E28" s="20">
        <v>91055.469999999987</v>
      </c>
      <c r="F28" s="4">
        <f t="shared" ref="F28:F30" si="5">+E28+D28</f>
        <v>1517990.8499999999</v>
      </c>
      <c r="G28" s="17">
        <f t="shared" ref="G28:G30" si="6">+C28-F28</f>
        <v>-12990.84999999986</v>
      </c>
    </row>
    <row r="29" spans="1:11" x14ac:dyDescent="0.2">
      <c r="A29" s="18" t="s">
        <v>34</v>
      </c>
      <c r="D29" s="4">
        <f>+Septiembre!F29</f>
        <v>0</v>
      </c>
      <c r="F29" s="4">
        <f t="shared" si="5"/>
        <v>0</v>
      </c>
      <c r="G29" s="17">
        <f t="shared" si="6"/>
        <v>0</v>
      </c>
    </row>
    <row r="30" spans="1:11" x14ac:dyDescent="0.2">
      <c r="A30" s="18" t="s">
        <v>35</v>
      </c>
      <c r="D30" s="4">
        <f>+Septiembre!F30</f>
        <v>0</v>
      </c>
      <c r="F30" s="4">
        <f t="shared" si="5"/>
        <v>0</v>
      </c>
      <c r="G30" s="17">
        <f t="shared" si="6"/>
        <v>0</v>
      </c>
    </row>
    <row r="31" spans="1:11" x14ac:dyDescent="0.2">
      <c r="A31" s="18"/>
      <c r="B31" s="19"/>
      <c r="G31" s="21"/>
    </row>
    <row r="32" spans="1:11" x14ac:dyDescent="0.2">
      <c r="A32" s="18"/>
      <c r="B32" s="19"/>
      <c r="G32" s="21"/>
      <c r="H32" s="19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7">SUM(D34:D42)</f>
        <v>158831</v>
      </c>
      <c r="E33" s="22">
        <f t="shared" si="7"/>
        <v>23077</v>
      </c>
      <c r="F33" s="22">
        <f t="shared" si="7"/>
        <v>181908</v>
      </c>
      <c r="G33" s="22">
        <f t="shared" si="7"/>
        <v>11277792</v>
      </c>
      <c r="H33" s="34"/>
    </row>
    <row r="34" spans="1:9" x14ac:dyDescent="0.2">
      <c r="A34" s="18" t="s">
        <v>38</v>
      </c>
      <c r="B34" s="19" t="s">
        <v>39</v>
      </c>
      <c r="D34" s="4">
        <f>+Septiembre!F33</f>
        <v>0</v>
      </c>
      <c r="F34" s="4">
        <f t="shared" ref="F34:F39" si="8">+E34+D34</f>
        <v>0</v>
      </c>
      <c r="G34" s="17">
        <f t="shared" ref="G34:G39" si="9">+C34-F34</f>
        <v>0</v>
      </c>
      <c r="H34" s="19"/>
    </row>
    <row r="35" spans="1:9" x14ac:dyDescent="0.2">
      <c r="A35" s="18" t="s">
        <v>40</v>
      </c>
      <c r="B35" s="3" t="s">
        <v>41</v>
      </c>
      <c r="D35" s="4">
        <f>+Septiembre!F34</f>
        <v>0</v>
      </c>
      <c r="F35" s="4">
        <f t="shared" si="8"/>
        <v>0</v>
      </c>
      <c r="G35" s="17">
        <f t="shared" si="9"/>
        <v>0</v>
      </c>
      <c r="H35" s="19"/>
    </row>
    <row r="36" spans="1:9" x14ac:dyDescent="0.2">
      <c r="A36" s="18" t="s">
        <v>42</v>
      </c>
      <c r="B36" s="3" t="s">
        <v>43</v>
      </c>
      <c r="D36" s="4">
        <f>+Septiembre!F35</f>
        <v>0</v>
      </c>
      <c r="F36" s="4">
        <f t="shared" si="8"/>
        <v>0</v>
      </c>
      <c r="G36" s="17">
        <f t="shared" si="9"/>
        <v>0</v>
      </c>
      <c r="H36" s="19"/>
    </row>
    <row r="37" spans="1:9" x14ac:dyDescent="0.2">
      <c r="A37" s="18" t="s">
        <v>44</v>
      </c>
      <c r="B37" s="3" t="s">
        <v>45</v>
      </c>
      <c r="D37" s="4">
        <f>+Septiembre!F36</f>
        <v>0</v>
      </c>
      <c r="F37" s="4">
        <f t="shared" si="8"/>
        <v>0</v>
      </c>
      <c r="G37" s="17">
        <f t="shared" si="9"/>
        <v>0</v>
      </c>
    </row>
    <row r="38" spans="1:9" x14ac:dyDescent="0.2">
      <c r="A38" s="18" t="s">
        <v>46</v>
      </c>
      <c r="B38" s="3" t="s">
        <v>47</v>
      </c>
      <c r="D38" s="4">
        <f>+Septiembre!F37</f>
        <v>0</v>
      </c>
      <c r="F38" s="4">
        <f t="shared" si="8"/>
        <v>0</v>
      </c>
      <c r="G38" s="17">
        <f t="shared" si="9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+Septiembre!F38</f>
        <v>68125</v>
      </c>
      <c r="E39" s="4">
        <v>18900</v>
      </c>
      <c r="F39" s="4">
        <f t="shared" si="8"/>
        <v>87025</v>
      </c>
      <c r="G39" s="17">
        <f t="shared" si="9"/>
        <v>-87025</v>
      </c>
    </row>
    <row r="40" spans="1:9" x14ac:dyDescent="0.2">
      <c r="A40" s="18" t="s">
        <v>305</v>
      </c>
      <c r="B40" s="19" t="s">
        <v>308</v>
      </c>
      <c r="D40" s="4">
        <f>+Septiembre!F39</f>
        <v>900</v>
      </c>
      <c r="F40" s="4">
        <f t="shared" ref="F40:F41" si="10">+E40+D40</f>
        <v>900</v>
      </c>
      <c r="G40" s="17">
        <f t="shared" ref="G40:G41" si="11">+C40-F40</f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+Septiembre!F40</f>
        <v>89806</v>
      </c>
      <c r="E41" s="4">
        <v>4177</v>
      </c>
      <c r="F41" s="4">
        <f t="shared" si="10"/>
        <v>93983</v>
      </c>
      <c r="G41" s="17">
        <f t="shared" si="11"/>
        <v>553097</v>
      </c>
    </row>
    <row r="42" spans="1:9" x14ac:dyDescent="0.2">
      <c r="A42" s="18" t="s">
        <v>332</v>
      </c>
      <c r="B42" s="19" t="s">
        <v>333</v>
      </c>
      <c r="C42" s="4">
        <v>10812620</v>
      </c>
      <c r="D42" s="4">
        <f>+Septiembre!F41</f>
        <v>0</v>
      </c>
      <c r="F42" s="4">
        <f t="shared" ref="F42" si="12">+E42+D42</f>
        <v>0</v>
      </c>
      <c r="G42" s="17">
        <f t="shared" ref="G42" si="13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4">+D45+D46</f>
        <v>2264145.65</v>
      </c>
      <c r="E44" s="23">
        <f t="shared" si="14"/>
        <v>91276.95</v>
      </c>
      <c r="F44" s="23">
        <f t="shared" si="14"/>
        <v>2355422.6</v>
      </c>
      <c r="G44" s="23">
        <f t="shared" si="14"/>
        <v>-2355422.6</v>
      </c>
    </row>
    <row r="45" spans="1:9" x14ac:dyDescent="0.2">
      <c r="A45" s="18" t="s">
        <v>50</v>
      </c>
      <c r="B45" s="24" t="s">
        <v>51</v>
      </c>
      <c r="D45" s="4">
        <f>+Septiembre!F44</f>
        <v>2062909.85</v>
      </c>
      <c r="E45" s="4">
        <v>83960.54</v>
      </c>
      <c r="F45" s="4">
        <f t="shared" ref="F45" si="15">+E45+D45</f>
        <v>2146870.39</v>
      </c>
      <c r="G45" s="17">
        <f t="shared" ref="G45" si="16">+C45-F45</f>
        <v>-2146870.39</v>
      </c>
    </row>
    <row r="46" spans="1:9" x14ac:dyDescent="0.2">
      <c r="A46" s="18" t="s">
        <v>301</v>
      </c>
      <c r="B46" s="19" t="s">
        <v>302</v>
      </c>
      <c r="D46" s="4">
        <f>+Septiembre!F45</f>
        <v>201235.80000000002</v>
      </c>
      <c r="E46" s="4">
        <v>7316.41</v>
      </c>
      <c r="F46" s="4">
        <f t="shared" ref="F46" si="17">+E46+D46</f>
        <v>208552.21000000002</v>
      </c>
      <c r="G46" s="17">
        <f t="shared" ref="G46" si="18">+C46-F46</f>
        <v>-208552.21000000002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19">+D49</f>
        <v>149462.47</v>
      </c>
      <c r="E48" s="26">
        <f t="shared" si="19"/>
        <v>40912.75</v>
      </c>
      <c r="F48" s="26">
        <f t="shared" si="19"/>
        <v>190375.22</v>
      </c>
      <c r="G48" s="26">
        <f t="shared" si="19"/>
        <v>-190375.22</v>
      </c>
      <c r="I48" s="6"/>
    </row>
    <row r="49" spans="1:9" x14ac:dyDescent="0.2">
      <c r="A49" s="28" t="s">
        <v>54</v>
      </c>
      <c r="B49" s="19" t="s">
        <v>55</v>
      </c>
      <c r="D49" s="4">
        <f>+Septiembre!F48</f>
        <v>149462.47</v>
      </c>
      <c r="E49" s="4">
        <v>40912.75</v>
      </c>
      <c r="F49" s="4">
        <f t="shared" ref="F49" si="20">+E49+D49</f>
        <v>190375.22</v>
      </c>
      <c r="G49" s="17">
        <f t="shared" ref="G49" si="21">+C49-F49</f>
        <v>-190375.22</v>
      </c>
    </row>
    <row r="50" spans="1:9" x14ac:dyDescent="0.2">
      <c r="A50" s="18"/>
      <c r="B50" s="19"/>
    </row>
    <row r="51" spans="1:9" x14ac:dyDescent="0.2">
      <c r="A51" s="18"/>
      <c r="B51" s="19"/>
      <c r="I51" s="3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2">+D53</f>
        <v>68902635.173000023</v>
      </c>
      <c r="E52" s="22">
        <f t="shared" si="22"/>
        <v>9934072.3399999999</v>
      </c>
      <c r="F52" s="22">
        <f t="shared" si="22"/>
        <v>78836707.513000026</v>
      </c>
      <c r="G52" s="22">
        <f t="shared" si="22"/>
        <v>47892692.486999996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3">SUM(D54:D66)</f>
        <v>68902635.173000023</v>
      </c>
      <c r="E53" s="22">
        <f t="shared" si="23"/>
        <v>9934072.3399999999</v>
      </c>
      <c r="F53" s="22">
        <f t="shared" si="23"/>
        <v>78836707.513000026</v>
      </c>
      <c r="G53" s="22">
        <f t="shared" si="23"/>
        <v>47892692.486999996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D54" s="4">
        <f>+Septiembre!F54</f>
        <v>65905433.650000006</v>
      </c>
      <c r="E54" s="4">
        <v>9647805</v>
      </c>
      <c r="F54" s="4">
        <f t="shared" ref="F54:F58" si="24">+E54+D54</f>
        <v>75553238.650000006</v>
      </c>
      <c r="G54" s="17">
        <f t="shared" ref="G54:G58" si="25">+C54-F54</f>
        <v>-38883838.650000006</v>
      </c>
      <c r="I54" s="3"/>
    </row>
    <row r="55" spans="1:9" x14ac:dyDescent="0.2">
      <c r="A55" s="18" t="s">
        <v>62</v>
      </c>
      <c r="B55" s="19" t="s">
        <v>63</v>
      </c>
      <c r="D55" s="4">
        <f>+Septiembre!F55</f>
        <v>0</v>
      </c>
      <c r="F55" s="4">
        <f t="shared" si="24"/>
        <v>0</v>
      </c>
      <c r="G55" s="17">
        <f t="shared" si="25"/>
        <v>0</v>
      </c>
      <c r="I55" s="3"/>
    </row>
    <row r="56" spans="1:9" x14ac:dyDescent="0.2">
      <c r="A56" s="18" t="s">
        <v>64</v>
      </c>
      <c r="B56" s="19" t="s">
        <v>65</v>
      </c>
      <c r="D56" s="4">
        <f>+Septiembre!F56</f>
        <v>0</v>
      </c>
      <c r="F56" s="4">
        <f t="shared" si="24"/>
        <v>0</v>
      </c>
      <c r="G56" s="17">
        <f t="shared" si="25"/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D57" s="4">
        <f>+Septiembre!F57</f>
        <v>168816.7</v>
      </c>
      <c r="E57" s="4">
        <v>139865.89000000001</v>
      </c>
      <c r="F57" s="4">
        <f t="shared" si="24"/>
        <v>308682.59000000003</v>
      </c>
      <c r="G57" s="17">
        <f t="shared" si="25"/>
        <v>1511317.41</v>
      </c>
      <c r="I57" s="3"/>
    </row>
    <row r="58" spans="1:9" x14ac:dyDescent="0.2">
      <c r="A58" s="18" t="s">
        <v>68</v>
      </c>
      <c r="B58" s="19" t="s">
        <v>69</v>
      </c>
      <c r="D58" s="4">
        <f>+Septiembre!F58</f>
        <v>321500</v>
      </c>
      <c r="F58" s="4">
        <f t="shared" si="24"/>
        <v>321500</v>
      </c>
      <c r="G58" s="17">
        <f t="shared" si="25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D59" s="4">
        <f>+Septiembre!F59</f>
        <v>440174.09</v>
      </c>
      <c r="E59" s="4">
        <v>35032.050000000003</v>
      </c>
      <c r="F59" s="4">
        <f t="shared" ref="F59:F65" si="26">+E59+D59</f>
        <v>475206.14</v>
      </c>
      <c r="G59" s="17">
        <f t="shared" ref="G59:G65" si="27">+C59-F59</f>
        <v>-55206.140000000014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D60" s="4">
        <f>+Septiembre!F60</f>
        <v>670129.09000000008</v>
      </c>
      <c r="E60" s="4">
        <v>79464.28</v>
      </c>
      <c r="F60" s="4">
        <f t="shared" si="26"/>
        <v>749593.37000000011</v>
      </c>
      <c r="G60" s="17">
        <f t="shared" si="27"/>
        <v>1070406.6299999999</v>
      </c>
      <c r="I60" s="3"/>
    </row>
    <row r="61" spans="1:9" x14ac:dyDescent="0.2">
      <c r="A61" s="18" t="s">
        <v>73</v>
      </c>
      <c r="B61" s="19" t="s">
        <v>74</v>
      </c>
      <c r="D61" s="4">
        <f>+Septiembre!F61</f>
        <v>518420</v>
      </c>
      <c r="F61" s="4">
        <f t="shared" si="26"/>
        <v>518420</v>
      </c>
      <c r="G61" s="17">
        <f t="shared" si="27"/>
        <v>-518420</v>
      </c>
      <c r="I61" s="3"/>
    </row>
    <row r="62" spans="1:9" x14ac:dyDescent="0.2">
      <c r="A62" s="18" t="s">
        <v>75</v>
      </c>
      <c r="B62" s="19" t="s">
        <v>275</v>
      </c>
      <c r="D62" s="4">
        <f>+Septiembre!F62</f>
        <v>30000</v>
      </c>
      <c r="F62" s="4">
        <f t="shared" si="26"/>
        <v>30000</v>
      </c>
      <c r="G62" s="17">
        <f t="shared" si="27"/>
        <v>-30000</v>
      </c>
      <c r="I62" s="3"/>
    </row>
    <row r="63" spans="1:9" x14ac:dyDescent="0.2">
      <c r="A63" s="18" t="s">
        <v>241</v>
      </c>
      <c r="B63" s="3" t="s">
        <v>294</v>
      </c>
      <c r="D63" s="4">
        <f>+Septiembre!F63</f>
        <v>270000</v>
      </c>
      <c r="E63" s="4">
        <v>30000</v>
      </c>
      <c r="F63" s="4">
        <f t="shared" si="26"/>
        <v>300000</v>
      </c>
      <c r="G63" s="17">
        <f t="shared" si="27"/>
        <v>-300000</v>
      </c>
      <c r="I63" s="3"/>
    </row>
    <row r="64" spans="1:9" x14ac:dyDescent="0.2">
      <c r="A64" s="18" t="s">
        <v>274</v>
      </c>
      <c r="B64" s="19" t="s">
        <v>235</v>
      </c>
      <c r="D64" s="4">
        <f>+Septiembre!F64</f>
        <v>39406.743000000002</v>
      </c>
      <c r="E64" s="4">
        <v>1905.12</v>
      </c>
      <c r="F64" s="4">
        <f t="shared" si="26"/>
        <v>41311.863000000005</v>
      </c>
      <c r="G64" s="17">
        <f t="shared" si="27"/>
        <v>-41311.863000000005</v>
      </c>
      <c r="I64" s="3"/>
    </row>
    <row r="65" spans="1:9" x14ac:dyDescent="0.2">
      <c r="A65" s="18" t="s">
        <v>293</v>
      </c>
      <c r="B65" s="19" t="s">
        <v>318</v>
      </c>
      <c r="C65" s="3"/>
      <c r="D65" s="4">
        <f>+Septiembre!F65</f>
        <v>538754.9</v>
      </c>
      <c r="F65" s="4">
        <f t="shared" si="26"/>
        <v>538754.9</v>
      </c>
      <c r="G65" s="17">
        <f t="shared" si="27"/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F66" s="4">
        <f t="shared" ref="F66" si="28">+E66+D66</f>
        <v>0</v>
      </c>
      <c r="G66" s="17">
        <f t="shared" ref="G66" si="29">+C66-F66</f>
        <v>86000000</v>
      </c>
      <c r="I66" s="3"/>
    </row>
    <row r="67" spans="1:9" x14ac:dyDescent="0.2">
      <c r="A67" s="18"/>
      <c r="G67" s="17"/>
      <c r="I67" s="3"/>
    </row>
    <row r="68" spans="1:9" x14ac:dyDescent="0.2">
      <c r="A68" s="18"/>
      <c r="G68" s="17"/>
      <c r="I68" s="3"/>
    </row>
    <row r="69" spans="1:9" x14ac:dyDescent="0.2">
      <c r="A69" s="18"/>
      <c r="B69" s="5"/>
      <c r="C69" s="6"/>
      <c r="G69" s="17"/>
      <c r="I69" s="3"/>
    </row>
    <row r="70" spans="1:9" x14ac:dyDescent="0.2">
      <c r="A70" s="18"/>
      <c r="B70" s="5" t="s">
        <v>250</v>
      </c>
      <c r="C70" s="6"/>
      <c r="F70" s="33" t="s">
        <v>290</v>
      </c>
      <c r="G70" s="17"/>
      <c r="I70" s="3"/>
    </row>
    <row r="71" spans="1:9" x14ac:dyDescent="0.2">
      <c r="A71" s="18"/>
      <c r="G71" s="17"/>
      <c r="I71" s="3"/>
    </row>
    <row r="72" spans="1:9" x14ac:dyDescent="0.2">
      <c r="A72" s="18"/>
      <c r="B72" s="31"/>
      <c r="I72" s="3"/>
    </row>
    <row r="73" spans="1:9" x14ac:dyDescent="0.2">
      <c r="A73" s="10" t="s">
        <v>76</v>
      </c>
      <c r="B73" s="11" t="s">
        <v>77</v>
      </c>
      <c r="C73" s="32">
        <f>+C74+C81</f>
        <v>0</v>
      </c>
      <c r="D73" s="32">
        <f t="shared" ref="D73:G73" si="30">+D74+D81</f>
        <v>0</v>
      </c>
      <c r="E73" s="32">
        <f t="shared" si="30"/>
        <v>0</v>
      </c>
      <c r="F73" s="32">
        <f t="shared" si="30"/>
        <v>0</v>
      </c>
      <c r="G73" s="32">
        <f t="shared" si="30"/>
        <v>0</v>
      </c>
      <c r="I73" s="3"/>
    </row>
    <row r="74" spans="1:9" x14ac:dyDescent="0.2">
      <c r="A74" s="15" t="s">
        <v>78</v>
      </c>
      <c r="B74" s="16" t="s">
        <v>79</v>
      </c>
      <c r="C74" s="23">
        <f>+C75</f>
        <v>0</v>
      </c>
      <c r="D74" s="23">
        <f t="shared" ref="D74:G74" si="31">+D75</f>
        <v>0</v>
      </c>
      <c r="E74" s="23">
        <f t="shared" si="31"/>
        <v>0</v>
      </c>
      <c r="F74" s="23">
        <f t="shared" si="31"/>
        <v>0</v>
      </c>
      <c r="G74" s="23">
        <f t="shared" si="31"/>
        <v>0</v>
      </c>
      <c r="I74" s="3"/>
    </row>
    <row r="75" spans="1:9" x14ac:dyDescent="0.2">
      <c r="A75" s="15" t="s">
        <v>80</v>
      </c>
      <c r="B75" s="16" t="s">
        <v>81</v>
      </c>
      <c r="C75" s="23">
        <f>SUM(C76:C79)</f>
        <v>0</v>
      </c>
      <c r="D75" s="23">
        <f t="shared" ref="D75:G75" si="32">SUM(D76:D79)</f>
        <v>0</v>
      </c>
      <c r="E75" s="23">
        <f t="shared" si="32"/>
        <v>0</v>
      </c>
      <c r="F75" s="23">
        <f t="shared" si="32"/>
        <v>0</v>
      </c>
      <c r="G75" s="23">
        <f t="shared" si="32"/>
        <v>0</v>
      </c>
      <c r="I75" s="3"/>
    </row>
    <row r="76" spans="1:9" x14ac:dyDescent="0.2">
      <c r="A76" s="18" t="s">
        <v>82</v>
      </c>
      <c r="B76" s="3" t="s">
        <v>83</v>
      </c>
      <c r="D76" s="4">
        <f>+Septiembre!F77</f>
        <v>0</v>
      </c>
      <c r="F76" s="4">
        <f t="shared" ref="F76:F77" si="33">+E76+D76</f>
        <v>0</v>
      </c>
      <c r="G76" s="17">
        <f t="shared" ref="G76:G77" si="34">+C76-F76</f>
        <v>0</v>
      </c>
      <c r="I76" s="3"/>
    </row>
    <row r="77" spans="1:9" x14ac:dyDescent="0.2">
      <c r="A77" s="18" t="s">
        <v>84</v>
      </c>
      <c r="B77" s="3" t="s">
        <v>85</v>
      </c>
      <c r="D77" s="4">
        <f>+Septiembre!F78</f>
        <v>0</v>
      </c>
      <c r="F77" s="4">
        <f t="shared" si="33"/>
        <v>0</v>
      </c>
      <c r="G77" s="17">
        <f t="shared" si="34"/>
        <v>0</v>
      </c>
      <c r="I77" s="3"/>
    </row>
    <row r="78" spans="1:9" x14ac:dyDescent="0.2">
      <c r="A78" s="18"/>
      <c r="B78" s="31"/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5" t="s">
        <v>86</v>
      </c>
      <c r="B81" s="16" t="s">
        <v>87</v>
      </c>
      <c r="C81" s="23">
        <f>+C82</f>
        <v>0</v>
      </c>
      <c r="D81" s="23">
        <f t="shared" ref="D81:G81" si="35">+D82</f>
        <v>0</v>
      </c>
      <c r="E81" s="23">
        <f t="shared" si="35"/>
        <v>0</v>
      </c>
      <c r="F81" s="23">
        <f t="shared" si="35"/>
        <v>0</v>
      </c>
      <c r="G81" s="23">
        <f t="shared" si="35"/>
        <v>0</v>
      </c>
      <c r="I81" s="3"/>
    </row>
    <row r="82" spans="1:9" x14ac:dyDescent="0.2">
      <c r="A82" s="15" t="s">
        <v>88</v>
      </c>
      <c r="B82" s="16" t="s">
        <v>87</v>
      </c>
      <c r="C82" s="23">
        <f>SUM(C83:C85)</f>
        <v>0</v>
      </c>
      <c r="D82" s="23">
        <f t="shared" ref="D82:G82" si="36">SUM(D83:D85)</f>
        <v>0</v>
      </c>
      <c r="E82" s="23">
        <f t="shared" si="36"/>
        <v>0</v>
      </c>
      <c r="F82" s="23">
        <f t="shared" si="36"/>
        <v>0</v>
      </c>
      <c r="G82" s="23">
        <f t="shared" si="36"/>
        <v>0</v>
      </c>
      <c r="I82" s="3"/>
    </row>
    <row r="83" spans="1:9" x14ac:dyDescent="0.2">
      <c r="A83" s="18" t="s">
        <v>89</v>
      </c>
      <c r="B83" s="3" t="s">
        <v>237</v>
      </c>
      <c r="C83" s="6"/>
      <c r="D83" s="4">
        <f>+Septiembre!F84</f>
        <v>0</v>
      </c>
      <c r="F83" s="4">
        <f t="shared" ref="F83:F85" si="37">+E83+D83</f>
        <v>0</v>
      </c>
      <c r="G83" s="17">
        <f t="shared" ref="G83:G85" si="38">+C83-F83</f>
        <v>0</v>
      </c>
      <c r="I83" s="3"/>
    </row>
    <row r="84" spans="1:9" x14ac:dyDescent="0.2">
      <c r="A84" s="18" t="s">
        <v>90</v>
      </c>
      <c r="B84" s="27" t="s">
        <v>239</v>
      </c>
      <c r="D84" s="4">
        <f>+Septiembre!F85</f>
        <v>0</v>
      </c>
      <c r="F84" s="4">
        <f t="shared" si="37"/>
        <v>0</v>
      </c>
      <c r="G84" s="17">
        <f t="shared" si="38"/>
        <v>0</v>
      </c>
      <c r="I84" s="3"/>
    </row>
    <row r="85" spans="1:9" x14ac:dyDescent="0.2">
      <c r="A85" s="18" t="s">
        <v>91</v>
      </c>
      <c r="B85" s="19" t="s">
        <v>238</v>
      </c>
      <c r="D85" s="4">
        <f>+Septiembre!F86</f>
        <v>0</v>
      </c>
      <c r="F85" s="4">
        <f t="shared" si="37"/>
        <v>0</v>
      </c>
      <c r="G85" s="17">
        <f t="shared" si="38"/>
        <v>0</v>
      </c>
      <c r="I85" s="3"/>
    </row>
    <row r="86" spans="1:9" x14ac:dyDescent="0.2">
      <c r="A86" s="18"/>
      <c r="B86" s="31"/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31"/>
      <c r="I110" s="3"/>
    </row>
    <row r="111" spans="1:9" x14ac:dyDescent="0.2">
      <c r="A111" s="18"/>
      <c r="B111" s="31"/>
      <c r="I111" s="3"/>
    </row>
    <row r="112" spans="1:9" x14ac:dyDescent="0.2">
      <c r="A112" s="18"/>
      <c r="B112" s="31"/>
      <c r="I112" s="3"/>
    </row>
    <row r="113" spans="1:9" x14ac:dyDescent="0.2">
      <c r="A113" s="18"/>
      <c r="B113" s="31"/>
      <c r="I113" s="3"/>
    </row>
    <row r="114" spans="1:9" x14ac:dyDescent="0.2">
      <c r="A114" s="18"/>
      <c r="B114" s="31"/>
      <c r="I114" s="3"/>
    </row>
    <row r="115" spans="1:9" x14ac:dyDescent="0.2">
      <c r="A115" s="18"/>
      <c r="B115" s="31"/>
      <c r="I115" s="3"/>
    </row>
    <row r="116" spans="1:9" x14ac:dyDescent="0.2">
      <c r="A116" s="18"/>
      <c r="B116" s="31"/>
      <c r="I116" s="3"/>
    </row>
    <row r="117" spans="1:9" x14ac:dyDescent="0.2">
      <c r="A117" s="18"/>
      <c r="B117" s="31"/>
      <c r="I117" s="3"/>
    </row>
    <row r="118" spans="1:9" x14ac:dyDescent="0.2">
      <c r="A118" s="18"/>
      <c r="B118" s="31"/>
      <c r="I118" s="3"/>
    </row>
    <row r="119" spans="1:9" x14ac:dyDescent="0.2">
      <c r="A119" s="18"/>
      <c r="B119" s="31"/>
      <c r="I119" s="3"/>
    </row>
    <row r="120" spans="1:9" x14ac:dyDescent="0.2">
      <c r="A120" s="18"/>
      <c r="B120" s="31"/>
      <c r="I120" s="3"/>
    </row>
    <row r="121" spans="1:9" x14ac:dyDescent="0.2">
      <c r="A121" s="18"/>
      <c r="B121" s="31"/>
      <c r="I121" s="3"/>
    </row>
    <row r="122" spans="1:9" x14ac:dyDescent="0.2">
      <c r="A122" s="18"/>
      <c r="B122" s="31"/>
      <c r="I122" s="3"/>
    </row>
    <row r="123" spans="1:9" x14ac:dyDescent="0.2">
      <c r="A123" s="18"/>
      <c r="B123" s="31"/>
      <c r="I123" s="3"/>
    </row>
    <row r="124" spans="1:9" x14ac:dyDescent="0.2">
      <c r="A124" s="18"/>
      <c r="B124" s="31"/>
      <c r="I124" s="3"/>
    </row>
    <row r="125" spans="1:9" x14ac:dyDescent="0.2">
      <c r="A125" s="18"/>
      <c r="B125" s="31"/>
      <c r="I125" s="3"/>
    </row>
    <row r="126" spans="1:9" x14ac:dyDescent="0.2">
      <c r="A126" s="18"/>
      <c r="B126" s="31"/>
      <c r="I126" s="3"/>
    </row>
    <row r="127" spans="1:9" x14ac:dyDescent="0.2">
      <c r="A127" s="18"/>
      <c r="B127" s="31"/>
      <c r="I127" s="3"/>
    </row>
    <row r="128" spans="1:9" x14ac:dyDescent="0.2">
      <c r="A128" s="18"/>
      <c r="B128" s="31"/>
      <c r="I128" s="3"/>
    </row>
    <row r="129" spans="1:9" x14ac:dyDescent="0.2">
      <c r="A129" s="18"/>
      <c r="B129" s="31"/>
      <c r="I129" s="3"/>
    </row>
    <row r="130" spans="1:9" x14ac:dyDescent="0.2">
      <c r="A130" s="18"/>
      <c r="B130" s="31"/>
      <c r="I130" s="3"/>
    </row>
    <row r="131" spans="1:9" x14ac:dyDescent="0.2">
      <c r="A131" s="18"/>
      <c r="B131" s="31"/>
      <c r="I131" s="3"/>
    </row>
    <row r="132" spans="1:9" x14ac:dyDescent="0.2">
      <c r="A132" s="18"/>
      <c r="B132" s="31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94" t="str">
        <f>+B2</f>
        <v>MUNICIPALIDAD DE LAS COLORADAS</v>
      </c>
      <c r="C134" s="94"/>
      <c r="I134" s="3"/>
    </row>
    <row r="135" spans="1:9" x14ac:dyDescent="0.2">
      <c r="A135" s="18"/>
      <c r="B135" s="94" t="s">
        <v>92</v>
      </c>
      <c r="C135" s="94"/>
      <c r="I135" s="3"/>
    </row>
    <row r="136" spans="1:9" x14ac:dyDescent="0.2">
      <c r="A136" s="18"/>
      <c r="B136" s="5"/>
      <c r="I136" s="3"/>
    </row>
    <row r="137" spans="1:9" x14ac:dyDescent="0.2">
      <c r="A137" s="18"/>
      <c r="B137" s="5" t="s">
        <v>251</v>
      </c>
      <c r="F137" s="33" t="str">
        <f>+F5</f>
        <v>OCTUBRE DE 2020</v>
      </c>
      <c r="I137" s="3"/>
    </row>
    <row r="138" spans="1:9" x14ac:dyDescent="0.2">
      <c r="A138" s="18"/>
      <c r="B138" s="5"/>
      <c r="C138" s="34"/>
      <c r="D138" s="34"/>
      <c r="E138" s="34"/>
      <c r="F138" s="34"/>
      <c r="G138" s="19"/>
      <c r="I138" s="3"/>
    </row>
    <row r="139" spans="1:9" x14ac:dyDescent="0.2">
      <c r="A139" s="18"/>
      <c r="B139" s="5"/>
      <c r="C139" s="14"/>
      <c r="D139" s="14"/>
      <c r="E139" s="14"/>
      <c r="F139" s="14"/>
      <c r="G139" s="13"/>
      <c r="I139" s="3"/>
    </row>
    <row r="140" spans="1:9" x14ac:dyDescent="0.2">
      <c r="A140" s="10" t="s">
        <v>281</v>
      </c>
      <c r="B140" s="11" t="s">
        <v>253</v>
      </c>
      <c r="C140" s="12">
        <f>+C141+C206+C232+C238+C244</f>
        <v>140308042</v>
      </c>
      <c r="D140" s="12">
        <f>+D141+D206+D232+D238+D244</f>
        <v>91913516.020000011</v>
      </c>
      <c r="E140" s="12">
        <f>+E141+E206+E232+E238+E244</f>
        <v>9201649.5300000012</v>
      </c>
      <c r="F140" s="12">
        <f>+F141+F206+F232+F238+F244</f>
        <v>101275518.25</v>
      </c>
      <c r="G140" s="12">
        <f>+G141+G206+G232+G238+G244</f>
        <v>39032523.749999993</v>
      </c>
      <c r="I140" s="3"/>
    </row>
    <row r="141" spans="1:9" x14ac:dyDescent="0.2">
      <c r="A141" s="10" t="s">
        <v>93</v>
      </c>
      <c r="B141" s="11" t="s">
        <v>94</v>
      </c>
      <c r="C141" s="12">
        <f>+C142+C181</f>
        <v>111480822</v>
      </c>
      <c r="D141" s="12">
        <f>+D142+D181</f>
        <v>84792546.920000002</v>
      </c>
      <c r="E141" s="12">
        <f>+E142+E181</f>
        <v>8939202.0600000005</v>
      </c>
      <c r="F141" s="12">
        <f>+F142+F181</f>
        <v>93731748.979999989</v>
      </c>
      <c r="G141" s="12">
        <f>+G142+G181</f>
        <v>17749073.019999996</v>
      </c>
      <c r="I141" s="3"/>
    </row>
    <row r="142" spans="1:9" x14ac:dyDescent="0.2">
      <c r="A142" s="10" t="s">
        <v>95</v>
      </c>
      <c r="B142" s="11" t="s">
        <v>96</v>
      </c>
      <c r="C142" s="12">
        <f>+C143+C152</f>
        <v>106215282</v>
      </c>
      <c r="D142" s="12">
        <f>+D143+D152</f>
        <v>73989978.950000003</v>
      </c>
      <c r="E142" s="12">
        <f>+E143+E152</f>
        <v>7614871.0600000005</v>
      </c>
      <c r="F142" s="12">
        <f>+F143+F152</f>
        <v>81604850.00999999</v>
      </c>
      <c r="G142" s="12">
        <f>+G143+G152</f>
        <v>24610431.989999995</v>
      </c>
      <c r="I142" s="3"/>
    </row>
    <row r="143" spans="1:9" x14ac:dyDescent="0.2">
      <c r="A143" s="10" t="s">
        <v>97</v>
      </c>
      <c r="B143" s="11" t="s">
        <v>98</v>
      </c>
      <c r="C143" s="12">
        <f>SUM(C144:C150)</f>
        <v>85094930</v>
      </c>
      <c r="D143" s="12">
        <f>SUM(D144:D150)</f>
        <v>66303163.900000006</v>
      </c>
      <c r="E143" s="12">
        <f>SUM(E144:E150)</f>
        <v>7020192.8200000003</v>
      </c>
      <c r="F143" s="12">
        <f>SUM(F144:F150)</f>
        <v>73323356.719999999</v>
      </c>
      <c r="G143" s="12">
        <f>SUM(G144:G150)</f>
        <v>11771573.279999997</v>
      </c>
      <c r="I143" s="3"/>
    </row>
    <row r="144" spans="1:9" x14ac:dyDescent="0.2">
      <c r="A144" s="18" t="s">
        <v>99</v>
      </c>
      <c r="B144" s="19" t="s">
        <v>296</v>
      </c>
      <c r="C144" s="4">
        <v>56371312</v>
      </c>
      <c r="D144" s="4">
        <f>+Septiembre!F145</f>
        <v>19920705.460000001</v>
      </c>
      <c r="E144" s="4">
        <v>2249697.7200000002</v>
      </c>
      <c r="F144" s="4">
        <f t="shared" ref="F144:F148" si="39">+E144+D144</f>
        <v>22170403.18</v>
      </c>
      <c r="G144" s="17">
        <f t="shared" ref="G144:G148" si="40">+C144-F144</f>
        <v>34200908.82</v>
      </c>
      <c r="I144" s="3"/>
    </row>
    <row r="145" spans="1:9" x14ac:dyDescent="0.2">
      <c r="A145" s="18" t="s">
        <v>100</v>
      </c>
      <c r="B145" s="19" t="s">
        <v>232</v>
      </c>
      <c r="C145" s="4">
        <v>21501340</v>
      </c>
      <c r="D145" s="4">
        <f>+Septiembre!F146</f>
        <v>29838527.57</v>
      </c>
      <c r="E145" s="4">
        <v>3373453.25</v>
      </c>
      <c r="F145" s="4">
        <f t="shared" si="39"/>
        <v>33211980.82</v>
      </c>
      <c r="G145" s="17">
        <f t="shared" si="40"/>
        <v>-11710640.82</v>
      </c>
      <c r="I145" s="3"/>
    </row>
    <row r="146" spans="1:9" x14ac:dyDescent="0.2">
      <c r="A146" s="18" t="s">
        <v>101</v>
      </c>
      <c r="B146" s="19" t="s">
        <v>297</v>
      </c>
      <c r="C146" s="4">
        <v>2149840</v>
      </c>
      <c r="D146" s="4">
        <f>+Septiembre!F147</f>
        <v>918105.08999999985</v>
      </c>
      <c r="E146" s="4">
        <v>104502.83</v>
      </c>
      <c r="F146" s="4">
        <f t="shared" si="39"/>
        <v>1022607.9199999998</v>
      </c>
      <c r="G146" s="17">
        <f t="shared" si="40"/>
        <v>1127232.08</v>
      </c>
      <c r="I146" s="3"/>
    </row>
    <row r="147" spans="1:9" x14ac:dyDescent="0.2">
      <c r="A147" s="18" t="s">
        <v>102</v>
      </c>
      <c r="B147" s="19" t="s">
        <v>298</v>
      </c>
      <c r="C147" s="4">
        <v>1896818</v>
      </c>
      <c r="D147" s="4">
        <f>+Septiembre!F148</f>
        <v>11904213.510000002</v>
      </c>
      <c r="E147" s="4">
        <v>1221503.93</v>
      </c>
      <c r="F147" s="4">
        <f t="shared" si="39"/>
        <v>13125717.440000001</v>
      </c>
      <c r="G147" s="17">
        <f t="shared" si="40"/>
        <v>-11228899.440000001</v>
      </c>
      <c r="I147" s="3"/>
    </row>
    <row r="148" spans="1:9" x14ac:dyDescent="0.2">
      <c r="A148" s="18" t="s">
        <v>103</v>
      </c>
      <c r="B148" s="19" t="s">
        <v>299</v>
      </c>
      <c r="C148" s="4">
        <v>1290100</v>
      </c>
      <c r="D148" s="4">
        <f>+Septiembre!F149</f>
        <v>1005016.1900000001</v>
      </c>
      <c r="E148" s="4">
        <v>71035.09</v>
      </c>
      <c r="F148" s="4">
        <f t="shared" si="39"/>
        <v>1076051.28</v>
      </c>
      <c r="G148" s="17">
        <f t="shared" si="40"/>
        <v>214048.71999999997</v>
      </c>
      <c r="I148" s="3"/>
    </row>
    <row r="149" spans="1:9" x14ac:dyDescent="0.2">
      <c r="A149" s="18" t="s">
        <v>309</v>
      </c>
      <c r="B149" s="3" t="s">
        <v>310</v>
      </c>
      <c r="C149" s="4">
        <v>1885520</v>
      </c>
      <c r="D149" s="4">
        <f>+Septiembre!F150</f>
        <v>2716596.08</v>
      </c>
      <c r="F149" s="4">
        <f t="shared" ref="F149" si="41">+E149+D149</f>
        <v>2716596.08</v>
      </c>
      <c r="G149" s="17">
        <f t="shared" ref="G149" si="42">+C149-F149</f>
        <v>-831076.08000000007</v>
      </c>
      <c r="I149" s="3"/>
    </row>
    <row r="150" spans="1:9" x14ac:dyDescent="0.2">
      <c r="A150" s="18"/>
      <c r="B150" s="19"/>
      <c r="G150" s="17"/>
      <c r="I150" s="3"/>
    </row>
    <row r="151" spans="1:9" x14ac:dyDescent="0.2">
      <c r="A151" s="19"/>
      <c r="B151" s="19"/>
      <c r="I151" s="3"/>
    </row>
    <row r="152" spans="1:9" x14ac:dyDescent="0.2">
      <c r="A152" s="10" t="s">
        <v>104</v>
      </c>
      <c r="B152" s="11" t="s">
        <v>105</v>
      </c>
      <c r="C152" s="12">
        <f>SUM(C153:C179)</f>
        <v>21120352</v>
      </c>
      <c r="D152" s="12">
        <f>SUM(D153:D179)</f>
        <v>7686815.0499999989</v>
      </c>
      <c r="E152" s="12">
        <f>SUM(E153:E179)</f>
        <v>594678.23999999987</v>
      </c>
      <c r="F152" s="12">
        <f>SUM(F153:F179)</f>
        <v>8281493.2899999991</v>
      </c>
      <c r="G152" s="12">
        <f>SUM(G153:G179)</f>
        <v>12838858.709999999</v>
      </c>
      <c r="I152" s="3"/>
    </row>
    <row r="153" spans="1:9" x14ac:dyDescent="0.2">
      <c r="A153" s="18" t="s">
        <v>106</v>
      </c>
      <c r="B153" s="19" t="s">
        <v>39</v>
      </c>
      <c r="C153" s="6">
        <v>511000</v>
      </c>
      <c r="D153" s="4">
        <f>+Septiembre!F154</f>
        <v>139000</v>
      </c>
      <c r="F153" s="4">
        <f t="shared" ref="F153:F176" si="43">+E153+D153</f>
        <v>139000</v>
      </c>
      <c r="G153" s="17">
        <f t="shared" ref="G153:G176" si="44">+C153-F153</f>
        <v>372000</v>
      </c>
      <c r="I153" s="3"/>
    </row>
    <row r="154" spans="1:9" x14ac:dyDescent="0.2">
      <c r="A154" s="18" t="s">
        <v>107</v>
      </c>
      <c r="B154" s="19" t="s">
        <v>108</v>
      </c>
      <c r="C154" s="4">
        <v>1805440</v>
      </c>
      <c r="D154" s="4">
        <f>+Septiembre!F155</f>
        <v>65060</v>
      </c>
      <c r="E154" s="4">
        <v>2200</v>
      </c>
      <c r="F154" s="4">
        <f t="shared" si="43"/>
        <v>67260</v>
      </c>
      <c r="G154" s="17">
        <f t="shared" si="44"/>
        <v>1738180</v>
      </c>
      <c r="I154" s="3"/>
    </row>
    <row r="155" spans="1:9" x14ac:dyDescent="0.2">
      <c r="A155" s="18" t="s">
        <v>109</v>
      </c>
      <c r="B155" s="19" t="s">
        <v>110</v>
      </c>
      <c r="C155" s="4">
        <v>2469810</v>
      </c>
      <c r="D155" s="4">
        <f>+Septiembre!F156</f>
        <v>769228.52</v>
      </c>
      <c r="E155" s="4">
        <v>114537.32</v>
      </c>
      <c r="F155" s="4">
        <f t="shared" si="43"/>
        <v>883765.84000000008</v>
      </c>
      <c r="G155" s="17">
        <f t="shared" si="44"/>
        <v>1586044.16</v>
      </c>
      <c r="I155" s="3"/>
    </row>
    <row r="156" spans="1:9" x14ac:dyDescent="0.2">
      <c r="A156" s="18" t="s">
        <v>111</v>
      </c>
      <c r="B156" s="19" t="s">
        <v>112</v>
      </c>
      <c r="C156" s="4">
        <v>771400</v>
      </c>
      <c r="D156" s="4">
        <f>+Septiembre!F157</f>
        <v>89594.49</v>
      </c>
      <c r="E156" s="4">
        <v>2560</v>
      </c>
      <c r="F156" s="4">
        <f t="shared" si="43"/>
        <v>92154.49</v>
      </c>
      <c r="G156" s="17">
        <f t="shared" si="44"/>
        <v>679245.51</v>
      </c>
      <c r="H156" s="4"/>
      <c r="I156" s="3"/>
    </row>
    <row r="157" spans="1:9" x14ac:dyDescent="0.2">
      <c r="A157" s="18" t="s">
        <v>113</v>
      </c>
      <c r="B157" s="19" t="s">
        <v>114</v>
      </c>
      <c r="C157" s="4">
        <v>505400</v>
      </c>
      <c r="D157" s="4">
        <f>+Septiembre!F158</f>
        <v>24029.989999999998</v>
      </c>
      <c r="F157" s="4">
        <f t="shared" si="43"/>
        <v>24029.989999999998</v>
      </c>
      <c r="G157" s="17">
        <f t="shared" si="44"/>
        <v>481370.01</v>
      </c>
      <c r="I157" s="3"/>
    </row>
    <row r="158" spans="1:9" x14ac:dyDescent="0.2">
      <c r="A158" s="18" t="s">
        <v>115</v>
      </c>
      <c r="B158" s="19" t="s">
        <v>116</v>
      </c>
      <c r="C158" s="4">
        <v>760900</v>
      </c>
      <c r="D158" s="4">
        <f>+Septiembre!F159</f>
        <v>594257.30000000005</v>
      </c>
      <c r="E158" s="4">
        <v>32909.730000000003</v>
      </c>
      <c r="F158" s="4">
        <f t="shared" si="43"/>
        <v>627167.03</v>
      </c>
      <c r="G158" s="17">
        <f t="shared" si="44"/>
        <v>133732.96999999997</v>
      </c>
      <c r="I158" s="3"/>
    </row>
    <row r="159" spans="1:9" x14ac:dyDescent="0.2">
      <c r="A159" s="18" t="s">
        <v>117</v>
      </c>
      <c r="B159" s="19" t="s">
        <v>118</v>
      </c>
      <c r="C159" s="4">
        <v>1137400</v>
      </c>
      <c r="D159" s="4">
        <f>+Septiembre!F160</f>
        <v>697120.08000000007</v>
      </c>
      <c r="F159" s="4">
        <f t="shared" si="43"/>
        <v>697120.08000000007</v>
      </c>
      <c r="G159" s="17">
        <f t="shared" si="44"/>
        <v>440279.91999999993</v>
      </c>
      <c r="I159" s="3"/>
    </row>
    <row r="160" spans="1:9" x14ac:dyDescent="0.2">
      <c r="A160" s="18" t="s">
        <v>119</v>
      </c>
      <c r="B160" s="19" t="s">
        <v>231</v>
      </c>
      <c r="D160" s="4">
        <f>+Septiembre!F161</f>
        <v>302591.44</v>
      </c>
      <c r="E160" s="4">
        <v>73810</v>
      </c>
      <c r="F160" s="4">
        <f t="shared" si="43"/>
        <v>376401.44</v>
      </c>
      <c r="G160" s="17">
        <f t="shared" si="44"/>
        <v>-376401.44</v>
      </c>
      <c r="I160" s="3"/>
    </row>
    <row r="161" spans="1:9" x14ac:dyDescent="0.2">
      <c r="A161" s="18" t="s">
        <v>120</v>
      </c>
      <c r="B161" s="19" t="s">
        <v>121</v>
      </c>
      <c r="D161" s="4">
        <f>+Septiembre!F162</f>
        <v>27171.69</v>
      </c>
      <c r="F161" s="4">
        <f t="shared" si="43"/>
        <v>27171.69</v>
      </c>
      <c r="G161" s="17">
        <f t="shared" si="44"/>
        <v>-27171.69</v>
      </c>
      <c r="I161" s="3"/>
    </row>
    <row r="162" spans="1:9" x14ac:dyDescent="0.2">
      <c r="A162" s="18" t="s">
        <v>122</v>
      </c>
      <c r="B162" s="19" t="s">
        <v>123</v>
      </c>
      <c r="C162" s="4">
        <v>1118824</v>
      </c>
      <c r="D162" s="4">
        <f>+Septiembre!F163</f>
        <v>1190760.22</v>
      </c>
      <c r="E162" s="4">
        <v>126330.01</v>
      </c>
      <c r="F162" s="4">
        <f t="shared" si="43"/>
        <v>1317090.23</v>
      </c>
      <c r="G162" s="17">
        <f t="shared" si="44"/>
        <v>-198266.22999999998</v>
      </c>
      <c r="I162" s="3"/>
    </row>
    <row r="163" spans="1:9" x14ac:dyDescent="0.2">
      <c r="A163" s="18" t="s">
        <v>124</v>
      </c>
      <c r="B163" s="24" t="s">
        <v>125</v>
      </c>
      <c r="C163" s="6">
        <v>154700</v>
      </c>
      <c r="D163" s="4">
        <f>+Septiembre!F164</f>
        <v>59865</v>
      </c>
      <c r="F163" s="4">
        <f t="shared" si="43"/>
        <v>59865</v>
      </c>
      <c r="G163" s="17">
        <f t="shared" si="44"/>
        <v>94835</v>
      </c>
      <c r="I163" s="3"/>
    </row>
    <row r="164" spans="1:9" x14ac:dyDescent="0.2">
      <c r="A164" s="18" t="s">
        <v>126</v>
      </c>
      <c r="B164" s="19" t="s">
        <v>127</v>
      </c>
      <c r="C164" s="4">
        <v>144690</v>
      </c>
      <c r="D164" s="4">
        <f>+Septiembre!F165</f>
        <v>132846.15</v>
      </c>
      <c r="E164" s="4">
        <v>30000</v>
      </c>
      <c r="F164" s="4">
        <f t="shared" si="43"/>
        <v>162846.15</v>
      </c>
      <c r="G164" s="17">
        <f t="shared" si="44"/>
        <v>-18156.149999999994</v>
      </c>
      <c r="I164" s="3"/>
    </row>
    <row r="165" spans="1:9" x14ac:dyDescent="0.2">
      <c r="A165" s="18" t="s">
        <v>128</v>
      </c>
      <c r="B165" s="19" t="s">
        <v>129</v>
      </c>
      <c r="C165" s="4">
        <v>273000</v>
      </c>
      <c r="D165" s="4">
        <f>+Septiembre!F166</f>
        <v>175368.62</v>
      </c>
      <c r="E165" s="4">
        <v>8651.11</v>
      </c>
      <c r="F165" s="4">
        <f t="shared" si="43"/>
        <v>184019.72999999998</v>
      </c>
      <c r="G165" s="17">
        <f t="shared" si="44"/>
        <v>88980.270000000019</v>
      </c>
      <c r="I165" s="3"/>
    </row>
    <row r="166" spans="1:9" x14ac:dyDescent="0.2">
      <c r="A166" s="18" t="s">
        <v>130</v>
      </c>
      <c r="B166" s="19" t="s">
        <v>131</v>
      </c>
      <c r="C166" s="4">
        <v>273000</v>
      </c>
      <c r="D166" s="4">
        <f>+Septiembre!F167</f>
        <v>270500</v>
      </c>
      <c r="F166" s="4">
        <f t="shared" si="43"/>
        <v>270500</v>
      </c>
      <c r="G166" s="17">
        <f t="shared" si="44"/>
        <v>2500</v>
      </c>
      <c r="I166" s="3"/>
    </row>
    <row r="167" spans="1:9" x14ac:dyDescent="0.2">
      <c r="A167" s="18" t="s">
        <v>132</v>
      </c>
      <c r="B167" s="19" t="s">
        <v>133</v>
      </c>
      <c r="C167" s="4">
        <v>586768</v>
      </c>
      <c r="D167" s="4">
        <f>+Septiembre!F168</f>
        <v>780</v>
      </c>
      <c r="F167" s="4">
        <f t="shared" si="43"/>
        <v>780</v>
      </c>
      <c r="G167" s="17">
        <f t="shared" si="44"/>
        <v>585988</v>
      </c>
      <c r="I167" s="3"/>
    </row>
    <row r="168" spans="1:9" x14ac:dyDescent="0.2">
      <c r="A168" s="18" t="s">
        <v>134</v>
      </c>
      <c r="B168" s="19" t="s">
        <v>135</v>
      </c>
      <c r="C168" s="4">
        <v>2256800</v>
      </c>
      <c r="D168" s="4">
        <f>+Septiembre!F169</f>
        <v>0</v>
      </c>
      <c r="F168" s="4">
        <f t="shared" si="43"/>
        <v>0</v>
      </c>
      <c r="G168" s="17">
        <f t="shared" si="44"/>
        <v>2256800</v>
      </c>
      <c r="I168" s="3"/>
    </row>
    <row r="169" spans="1:9" x14ac:dyDescent="0.2">
      <c r="A169" s="18" t="s">
        <v>136</v>
      </c>
      <c r="B169" s="19" t="s">
        <v>137</v>
      </c>
      <c r="D169" s="4">
        <f>+Septiembre!F170</f>
        <v>131354.74</v>
      </c>
      <c r="E169" s="4">
        <v>600</v>
      </c>
      <c r="F169" s="4">
        <f t="shared" si="43"/>
        <v>131954.74</v>
      </c>
      <c r="G169" s="17">
        <f t="shared" si="44"/>
        <v>-131954.74</v>
      </c>
      <c r="I169" s="3"/>
    </row>
    <row r="170" spans="1:9" x14ac:dyDescent="0.2">
      <c r="A170" s="18" t="s">
        <v>138</v>
      </c>
      <c r="B170" s="19" t="s">
        <v>139</v>
      </c>
      <c r="C170" s="4">
        <v>112840</v>
      </c>
      <c r="D170" s="4">
        <f>+Septiembre!F171</f>
        <v>118830.34</v>
      </c>
      <c r="F170" s="4">
        <f t="shared" si="43"/>
        <v>118830.34</v>
      </c>
      <c r="G170" s="17">
        <f t="shared" si="44"/>
        <v>-5990.3399999999965</v>
      </c>
      <c r="I170" s="3"/>
    </row>
    <row r="171" spans="1:9" x14ac:dyDescent="0.2">
      <c r="A171" s="18" t="s">
        <v>140</v>
      </c>
      <c r="B171" s="19" t="s">
        <v>141</v>
      </c>
      <c r="C171" s="4">
        <v>1992700</v>
      </c>
      <c r="D171" s="4">
        <f>+Septiembre!F172</f>
        <v>1361024</v>
      </c>
      <c r="E171" s="6">
        <v>174800</v>
      </c>
      <c r="F171" s="4">
        <f t="shared" si="43"/>
        <v>1535824</v>
      </c>
      <c r="G171" s="17">
        <f t="shared" si="44"/>
        <v>456876</v>
      </c>
      <c r="I171" s="3"/>
    </row>
    <row r="172" spans="1:9" x14ac:dyDescent="0.2">
      <c r="A172" s="18" t="s">
        <v>142</v>
      </c>
      <c r="B172" s="19" t="s">
        <v>143</v>
      </c>
      <c r="C172" s="4">
        <v>3822000</v>
      </c>
      <c r="D172" s="4">
        <f>+Septiembre!F173</f>
        <v>533925.76</v>
      </c>
      <c r="F172" s="4">
        <f t="shared" si="43"/>
        <v>533925.76</v>
      </c>
      <c r="G172" s="17">
        <f t="shared" si="44"/>
        <v>3288074.2400000002</v>
      </c>
      <c r="I172" s="3"/>
    </row>
    <row r="173" spans="1:9" x14ac:dyDescent="0.2">
      <c r="A173" s="18" t="s">
        <v>144</v>
      </c>
      <c r="B173" s="19" t="s">
        <v>146</v>
      </c>
      <c r="D173" s="4">
        <f>+Septiembre!F174</f>
        <v>617308.6100000001</v>
      </c>
      <c r="E173" s="4">
        <v>20280.07</v>
      </c>
      <c r="F173" s="4">
        <f>+E173+D173</f>
        <v>637588.68000000005</v>
      </c>
      <c r="G173" s="17">
        <f>+C173-F173</f>
        <v>-637588.68000000005</v>
      </c>
      <c r="I173" s="3"/>
    </row>
    <row r="174" spans="1:9" x14ac:dyDescent="0.2">
      <c r="A174" s="18" t="s">
        <v>145</v>
      </c>
      <c r="B174" s="19" t="s">
        <v>148</v>
      </c>
      <c r="D174" s="4">
        <f>+Septiembre!F175</f>
        <v>261781.1</v>
      </c>
      <c r="E174" s="4">
        <v>8000</v>
      </c>
      <c r="F174" s="4">
        <f t="shared" si="43"/>
        <v>269781.09999999998</v>
      </c>
      <c r="G174" s="17">
        <f t="shared" si="44"/>
        <v>-269781.09999999998</v>
      </c>
      <c r="I174" s="3"/>
    </row>
    <row r="175" spans="1:9" x14ac:dyDescent="0.2">
      <c r="A175" s="18" t="s">
        <v>147</v>
      </c>
      <c r="B175" s="24" t="s">
        <v>150</v>
      </c>
      <c r="D175" s="4">
        <f>+Septiembre!F176</f>
        <v>15000</v>
      </c>
      <c r="F175" s="4">
        <f t="shared" si="43"/>
        <v>15000</v>
      </c>
      <c r="G175" s="17">
        <f t="shared" si="44"/>
        <v>-15000</v>
      </c>
      <c r="I175" s="3"/>
    </row>
    <row r="176" spans="1:9" x14ac:dyDescent="0.2">
      <c r="A176" s="18" t="s">
        <v>149</v>
      </c>
      <c r="B176" s="24" t="s">
        <v>152</v>
      </c>
      <c r="D176" s="4">
        <f>+Septiembre!F177</f>
        <v>109417</v>
      </c>
      <c r="F176" s="4">
        <f t="shared" si="43"/>
        <v>109417</v>
      </c>
      <c r="G176" s="17">
        <f t="shared" si="44"/>
        <v>-109417</v>
      </c>
      <c r="I176" s="3"/>
    </row>
    <row r="177" spans="1:9" x14ac:dyDescent="0.2">
      <c r="A177" s="18" t="s">
        <v>151</v>
      </c>
      <c r="B177" s="24" t="s">
        <v>330</v>
      </c>
      <c r="C177" s="4">
        <v>2423680</v>
      </c>
      <c r="F177" s="4">
        <f t="shared" ref="F177" si="45">+E177+D177</f>
        <v>0</v>
      </c>
      <c r="G177" s="17">
        <f t="shared" ref="G177" si="46">+C177-F177</f>
        <v>2423680</v>
      </c>
      <c r="I177" s="3"/>
    </row>
    <row r="178" spans="1:9" x14ac:dyDescent="0.2">
      <c r="A178" s="19"/>
      <c r="B178" s="35"/>
      <c r="I178" s="3"/>
    </row>
    <row r="179" spans="1:9" x14ac:dyDescent="0.2">
      <c r="A179" s="19"/>
      <c r="B179" s="19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10802567.970000001</v>
      </c>
      <c r="E181" s="32">
        <f t="shared" ref="E181:G181" si="47">+E182</f>
        <v>1324331</v>
      </c>
      <c r="F181" s="32">
        <f t="shared" si="47"/>
        <v>12126898.970000001</v>
      </c>
      <c r="G181" s="32">
        <f t="shared" si="47"/>
        <v>-6861358.9699999997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 t="shared" ref="D182:G182" si="48">SUM(D183:D198)</f>
        <v>10802567.970000001</v>
      </c>
      <c r="E182" s="32">
        <f t="shared" si="48"/>
        <v>1324331</v>
      </c>
      <c r="F182" s="32">
        <f t="shared" si="48"/>
        <v>12126898.970000001</v>
      </c>
      <c r="G182" s="32">
        <f t="shared" si="48"/>
        <v>-6861358.9699999997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D183" s="4">
        <f>+Septiembre!F183</f>
        <v>541300.56000000006</v>
      </c>
      <c r="E183" s="6">
        <v>90500</v>
      </c>
      <c r="F183" s="4">
        <f t="shared" ref="F183:F198" si="49">+E183+D183</f>
        <v>631800.56000000006</v>
      </c>
      <c r="G183" s="17">
        <f t="shared" ref="G183:G198" si="50">+C183-F183</f>
        <v>2071179.44</v>
      </c>
      <c r="I183" s="3"/>
    </row>
    <row r="184" spans="1:9" x14ac:dyDescent="0.2">
      <c r="A184" s="18" t="s">
        <v>159</v>
      </c>
      <c r="B184" s="19" t="s">
        <v>160</v>
      </c>
      <c r="D184" s="4">
        <f>+Septiembre!F184</f>
        <v>86067.53</v>
      </c>
      <c r="E184" s="6"/>
      <c r="F184" s="4">
        <f t="shared" si="49"/>
        <v>86067.53</v>
      </c>
      <c r="G184" s="17">
        <f t="shared" si="50"/>
        <v>-86067.53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D185" s="4">
        <f>+Septiembre!F185</f>
        <v>109600</v>
      </c>
      <c r="E185" s="6">
        <v>16200</v>
      </c>
      <c r="F185" s="4">
        <f t="shared" si="49"/>
        <v>125800</v>
      </c>
      <c r="G185" s="17">
        <f t="shared" si="50"/>
        <v>334660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D186" s="4">
        <f>+Septiembre!F186</f>
        <v>27975.68</v>
      </c>
      <c r="E186" s="6"/>
      <c r="F186" s="4">
        <f t="shared" si="49"/>
        <v>27975.68</v>
      </c>
      <c r="G186" s="17">
        <f t="shared" si="50"/>
        <v>254124.32</v>
      </c>
      <c r="I186" s="3"/>
    </row>
    <row r="187" spans="1:9" x14ac:dyDescent="0.2">
      <c r="A187" s="18" t="s">
        <v>0</v>
      </c>
      <c r="B187" s="24" t="s">
        <v>315</v>
      </c>
      <c r="D187" s="4">
        <f>+Septiembre!F187</f>
        <v>6884321.4800000004</v>
      </c>
      <c r="E187" s="6">
        <v>971110</v>
      </c>
      <c r="F187" s="4">
        <f t="shared" si="49"/>
        <v>7855431.4800000004</v>
      </c>
      <c r="G187" s="17">
        <f t="shared" si="50"/>
        <v>-7855431.4800000004</v>
      </c>
      <c r="I187" s="3"/>
    </row>
    <row r="188" spans="1:9" x14ac:dyDescent="0.2">
      <c r="A188" s="18" t="s">
        <v>165</v>
      </c>
      <c r="B188" s="24" t="s">
        <v>74</v>
      </c>
      <c r="D188" s="4">
        <f>+Septiembre!F188</f>
        <v>319340</v>
      </c>
      <c r="E188" s="6"/>
      <c r="F188" s="4">
        <f t="shared" si="49"/>
        <v>319340</v>
      </c>
      <c r="G188" s="17">
        <f t="shared" si="50"/>
        <v>-319340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D189" s="4">
        <f>+Septiembre!F189</f>
        <v>383494.72000000003</v>
      </c>
      <c r="E189" s="6"/>
      <c r="F189" s="4">
        <f t="shared" si="49"/>
        <v>383494.72000000003</v>
      </c>
      <c r="G189" s="17">
        <f t="shared" si="50"/>
        <v>1436505.28</v>
      </c>
      <c r="I189" s="3"/>
    </row>
    <row r="190" spans="1:9" x14ac:dyDescent="0.2">
      <c r="A190" s="18" t="s">
        <v>168</v>
      </c>
      <c r="B190" s="19" t="s">
        <v>169</v>
      </c>
      <c r="C190" s="6"/>
      <c r="D190" s="4">
        <f>+Septiembre!F190</f>
        <v>1470000</v>
      </c>
      <c r="E190" s="6">
        <v>210000</v>
      </c>
      <c r="F190" s="4">
        <f t="shared" si="49"/>
        <v>1680000</v>
      </c>
      <c r="G190" s="17">
        <f t="shared" si="50"/>
        <v>-1680000</v>
      </c>
      <c r="I190" s="3"/>
    </row>
    <row r="191" spans="1:9" x14ac:dyDescent="0.2">
      <c r="A191" s="18" t="s">
        <v>170</v>
      </c>
      <c r="B191" s="19" t="s">
        <v>171</v>
      </c>
      <c r="C191" s="6"/>
      <c r="D191" s="4">
        <f>+Septiembre!F191</f>
        <v>100000</v>
      </c>
      <c r="E191" s="6"/>
      <c r="F191" s="4">
        <f t="shared" si="49"/>
        <v>100000</v>
      </c>
      <c r="G191" s="17">
        <f t="shared" si="50"/>
        <v>-100000</v>
      </c>
      <c r="I191" s="3"/>
    </row>
    <row r="192" spans="1:9" x14ac:dyDescent="0.2">
      <c r="A192" s="18" t="s">
        <v>172</v>
      </c>
      <c r="B192" s="24" t="s">
        <v>173</v>
      </c>
      <c r="C192" s="6"/>
      <c r="D192" s="4">
        <f>+Septiembre!F192</f>
        <v>425000</v>
      </c>
      <c r="E192" s="6"/>
      <c r="F192" s="4">
        <f t="shared" si="49"/>
        <v>425000</v>
      </c>
      <c r="G192" s="17">
        <f t="shared" si="50"/>
        <v>-425000</v>
      </c>
      <c r="I192" s="3"/>
    </row>
    <row r="193" spans="1:9" x14ac:dyDescent="0.2">
      <c r="A193" s="18" t="s">
        <v>1</v>
      </c>
      <c r="B193" s="3" t="s">
        <v>69</v>
      </c>
      <c r="C193" s="6"/>
      <c r="D193" s="4">
        <f>+Septiembre!F193</f>
        <v>321500</v>
      </c>
      <c r="E193" s="6"/>
      <c r="F193" s="4">
        <f t="shared" si="49"/>
        <v>321500</v>
      </c>
      <c r="G193" s="17">
        <f t="shared" si="50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D194" s="4">
        <f>+Septiembre!F194</f>
        <v>0</v>
      </c>
      <c r="E194" s="6"/>
      <c r="F194" s="4">
        <f t="shared" si="49"/>
        <v>0</v>
      </c>
      <c r="G194" s="17">
        <f t="shared" si="50"/>
        <v>0</v>
      </c>
      <c r="I194" s="3"/>
    </row>
    <row r="195" spans="1:9" x14ac:dyDescent="0.2">
      <c r="A195" s="18" t="s">
        <v>175</v>
      </c>
      <c r="B195" s="19" t="str">
        <f>+Septiembre!B195</f>
        <v>Ayuda Social Alquileres</v>
      </c>
      <c r="C195" s="6"/>
      <c r="D195" s="4">
        <f>+Septiembre!F195</f>
        <v>58000</v>
      </c>
      <c r="E195" s="6">
        <v>5000</v>
      </c>
      <c r="F195" s="4">
        <f t="shared" si="49"/>
        <v>63000</v>
      </c>
      <c r="G195" s="17">
        <f t="shared" si="50"/>
        <v>-63000</v>
      </c>
      <c r="I195" s="3"/>
    </row>
    <row r="196" spans="1:9" x14ac:dyDescent="0.2">
      <c r="A196" s="18" t="s">
        <v>176</v>
      </c>
      <c r="B196" s="19" t="s">
        <v>178</v>
      </c>
      <c r="C196" s="6"/>
      <c r="D196" s="4">
        <f>+Septiembre!F196</f>
        <v>0</v>
      </c>
      <c r="E196" s="6"/>
      <c r="F196" s="4">
        <f t="shared" si="49"/>
        <v>0</v>
      </c>
      <c r="G196" s="17">
        <f t="shared" si="50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D197" s="4">
        <f>+Septiembre!F197</f>
        <v>75968</v>
      </c>
      <c r="E197" s="6">
        <v>31521</v>
      </c>
      <c r="F197" s="4">
        <f t="shared" si="49"/>
        <v>107489</v>
      </c>
      <c r="G197" s="17">
        <f t="shared" si="50"/>
        <v>-107489</v>
      </c>
      <c r="I197" s="3"/>
    </row>
    <row r="198" spans="1:9" x14ac:dyDescent="0.2">
      <c r="A198" s="18" t="s">
        <v>280</v>
      </c>
      <c r="B198" s="6" t="s">
        <v>178</v>
      </c>
      <c r="C198" s="6"/>
      <c r="D198" s="4">
        <f>+Septiembre!F198</f>
        <v>0</v>
      </c>
      <c r="E198" s="6"/>
      <c r="F198" s="4">
        <f t="shared" si="49"/>
        <v>0</v>
      </c>
      <c r="G198" s="17">
        <f t="shared" si="50"/>
        <v>0</v>
      </c>
      <c r="I198" s="3"/>
    </row>
    <row r="199" spans="1:9" x14ac:dyDescent="0.2">
      <c r="A199" s="18"/>
      <c r="B199" s="6"/>
      <c r="C199" s="6"/>
      <c r="E199" s="6"/>
      <c r="G199" s="17"/>
      <c r="I199" s="3"/>
    </row>
    <row r="200" spans="1:9" x14ac:dyDescent="0.2">
      <c r="A200" s="18"/>
      <c r="B200" s="6"/>
      <c r="C200" s="6"/>
      <c r="E200" s="6"/>
      <c r="G200" s="17"/>
      <c r="I200" s="3"/>
    </row>
    <row r="201" spans="1:9" x14ac:dyDescent="0.2">
      <c r="A201" s="18"/>
      <c r="B201" s="5" t="s">
        <v>251</v>
      </c>
      <c r="F201" s="33" t="str">
        <f>+F137</f>
        <v>OCTUBRE DE 2020</v>
      </c>
      <c r="G201" s="17"/>
      <c r="I201" s="3"/>
    </row>
    <row r="202" spans="1:9" x14ac:dyDescent="0.2">
      <c r="A202" s="18"/>
      <c r="B202" s="19"/>
      <c r="I202" s="3"/>
    </row>
    <row r="203" spans="1:9" x14ac:dyDescent="0.2">
      <c r="A203" s="18"/>
      <c r="B203" s="19"/>
      <c r="I203" s="3"/>
    </row>
    <row r="204" spans="1:9" x14ac:dyDescent="0.2">
      <c r="A204" s="18"/>
      <c r="B204" s="19"/>
      <c r="C204" s="34"/>
      <c r="D204" s="34"/>
      <c r="E204" s="34"/>
      <c r="F204" s="34"/>
      <c r="G204" s="19"/>
      <c r="I204" s="3"/>
    </row>
    <row r="205" spans="1:9" x14ac:dyDescent="0.2">
      <c r="A205" s="18"/>
      <c r="B205" s="19"/>
      <c r="C205" s="86"/>
      <c r="D205" s="86"/>
      <c r="E205" s="86"/>
      <c r="F205" s="86"/>
      <c r="G205" s="87"/>
      <c r="I205" s="3"/>
    </row>
    <row r="206" spans="1:9" x14ac:dyDescent="0.2">
      <c r="A206" s="10" t="s">
        <v>179</v>
      </c>
      <c r="B206" s="11" t="s">
        <v>180</v>
      </c>
      <c r="C206" s="12">
        <f>+C207+C219</f>
        <v>18014600</v>
      </c>
      <c r="D206" s="12">
        <f t="shared" ref="D206:G206" si="51">+D207+D219</f>
        <v>0</v>
      </c>
      <c r="E206" s="30">
        <f t="shared" si="51"/>
        <v>0</v>
      </c>
      <c r="F206" s="30">
        <f t="shared" si="51"/>
        <v>160352.70000000001</v>
      </c>
      <c r="G206" s="30">
        <f t="shared" si="51"/>
        <v>17854247.300000001</v>
      </c>
      <c r="I206" s="3"/>
    </row>
    <row r="207" spans="1:9" x14ac:dyDescent="0.2">
      <c r="A207" s="10" t="s">
        <v>181</v>
      </c>
      <c r="B207" s="11" t="s">
        <v>182</v>
      </c>
      <c r="C207" s="86">
        <f>SUM(C208:C217)</f>
        <v>12554600</v>
      </c>
      <c r="D207" s="14"/>
      <c r="E207" s="32">
        <f>SUM(E208:E209)</f>
        <v>0</v>
      </c>
      <c r="F207" s="32">
        <f t="shared" ref="F207:G207" si="52">SUM(F208:F217)</f>
        <v>160352.70000000001</v>
      </c>
      <c r="G207" s="32">
        <f t="shared" si="52"/>
        <v>12394247.300000001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+Septiembre!F208</f>
        <v>0</v>
      </c>
      <c r="F208" s="4">
        <f t="shared" ref="F208:F215" si="53">+E208+D208</f>
        <v>0</v>
      </c>
      <c r="G208" s="17">
        <f t="shared" ref="G208:G215" si="54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+Septiembre!F209</f>
        <v>0</v>
      </c>
      <c r="F209" s="4">
        <f t="shared" si="53"/>
        <v>0</v>
      </c>
      <c r="G209" s="17">
        <f t="shared" si="54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+Septiembre!F210</f>
        <v>0</v>
      </c>
      <c r="F210" s="4">
        <f t="shared" si="53"/>
        <v>0</v>
      </c>
      <c r="G210" s="17">
        <f t="shared" si="54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+Septiembre!F211</f>
        <v>0</v>
      </c>
      <c r="F211" s="4">
        <f t="shared" si="53"/>
        <v>0</v>
      </c>
      <c r="G211" s="17">
        <f t="shared" si="54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D212" s="4">
        <f>+Septiembre!F212</f>
        <v>150822.70000000001</v>
      </c>
      <c r="F212" s="4">
        <f t="shared" si="53"/>
        <v>150822.70000000001</v>
      </c>
      <c r="G212" s="17">
        <f t="shared" si="54"/>
        <v>-150822.70000000001</v>
      </c>
      <c r="I212" s="3"/>
    </row>
    <row r="213" spans="1:9" x14ac:dyDescent="0.2">
      <c r="A213" s="18" t="s">
        <v>193</v>
      </c>
      <c r="B213" s="24" t="s">
        <v>194</v>
      </c>
      <c r="C213" s="6"/>
      <c r="D213" s="4">
        <f>+Septiembre!F213</f>
        <v>0</v>
      </c>
      <c r="F213" s="4">
        <f t="shared" si="53"/>
        <v>0</v>
      </c>
      <c r="G213" s="17">
        <f t="shared" si="54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D214" s="4">
        <f>+Septiembre!F214</f>
        <v>0</v>
      </c>
      <c r="F214" s="4">
        <f t="shared" si="53"/>
        <v>0</v>
      </c>
      <c r="G214" s="17">
        <f t="shared" si="54"/>
        <v>127400</v>
      </c>
      <c r="I214" s="3"/>
    </row>
    <row r="215" spans="1:9" x14ac:dyDescent="0.2">
      <c r="A215" s="18" t="s">
        <v>197</v>
      </c>
      <c r="B215" s="24" t="s">
        <v>198</v>
      </c>
      <c r="D215" s="4">
        <f>+Septiembre!F215</f>
        <v>9530</v>
      </c>
      <c r="F215" s="4">
        <f t="shared" si="53"/>
        <v>9530</v>
      </c>
      <c r="G215" s="17">
        <f t="shared" si="54"/>
        <v>-9530</v>
      </c>
      <c r="I215" s="3"/>
    </row>
    <row r="216" spans="1:9" x14ac:dyDescent="0.2">
      <c r="A216" s="18" t="s">
        <v>199</v>
      </c>
      <c r="B216" s="24" t="s">
        <v>200</v>
      </c>
      <c r="D216" s="4">
        <f>+Septiembre!F216</f>
        <v>0</v>
      </c>
      <c r="F216" s="4">
        <f t="shared" ref="F216:F217" si="55">+E216+D216</f>
        <v>0</v>
      </c>
      <c r="G216" s="17">
        <f t="shared" ref="G216:G217" si="56">+C216-F216</f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F217" s="4">
        <f t="shared" si="55"/>
        <v>0</v>
      </c>
      <c r="G217" s="17">
        <f t="shared" si="56"/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12">
        <f>+C220</f>
        <v>5460000</v>
      </c>
      <c r="D219" s="12">
        <f t="shared" ref="D219:G219" si="57">+D220</f>
        <v>0</v>
      </c>
      <c r="E219" s="12">
        <f t="shared" si="57"/>
        <v>0</v>
      </c>
      <c r="F219" s="12">
        <f t="shared" si="57"/>
        <v>0</v>
      </c>
      <c r="G219" s="12">
        <f t="shared" si="57"/>
        <v>5460000</v>
      </c>
      <c r="I219" s="3"/>
    </row>
    <row r="220" spans="1:9" x14ac:dyDescent="0.2">
      <c r="A220" s="10" t="s">
        <v>203</v>
      </c>
      <c r="B220" s="37" t="s">
        <v>204</v>
      </c>
      <c r="C220" s="86">
        <f>SUM(C221:C227)</f>
        <v>5460000</v>
      </c>
      <c r="D220" s="86">
        <f t="shared" ref="D220:G220" si="58">SUM(D221:D227)</f>
        <v>0</v>
      </c>
      <c r="E220" s="86">
        <f t="shared" si="58"/>
        <v>0</v>
      </c>
      <c r="F220" s="86">
        <f t="shared" si="58"/>
        <v>0</v>
      </c>
      <c r="G220" s="86">
        <f t="shared" si="58"/>
        <v>5460000</v>
      </c>
      <c r="I220" s="3"/>
    </row>
    <row r="221" spans="1:9" x14ac:dyDescent="0.2">
      <c r="A221" s="18" t="s">
        <v>205</v>
      </c>
      <c r="B221" s="24" t="s">
        <v>206</v>
      </c>
      <c r="D221" s="4">
        <f>+Septiembre!F221</f>
        <v>0</v>
      </c>
      <c r="F221" s="4">
        <f t="shared" ref="F221:F225" si="59">+E221+D221</f>
        <v>0</v>
      </c>
      <c r="G221" s="17">
        <f t="shared" ref="G221:G225" si="60">+C221-F221</f>
        <v>0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D222" s="4">
        <f>+Septiembre!F222</f>
        <v>0</v>
      </c>
      <c r="F222" s="4">
        <f t="shared" si="59"/>
        <v>0</v>
      </c>
      <c r="G222" s="17">
        <f t="shared" si="60"/>
        <v>900000</v>
      </c>
      <c r="I222" s="3"/>
    </row>
    <row r="223" spans="1:9" x14ac:dyDescent="0.2">
      <c r="A223" s="18" t="s">
        <v>208</v>
      </c>
      <c r="B223" s="3" t="s">
        <v>320</v>
      </c>
      <c r="D223" s="4">
        <f>+Septiembre!F223</f>
        <v>0</v>
      </c>
      <c r="F223" s="4">
        <f t="shared" si="59"/>
        <v>0</v>
      </c>
      <c r="G223" s="17">
        <f t="shared" si="60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D224" s="4">
        <f>+Septiembre!F224</f>
        <v>0</v>
      </c>
      <c r="F224" s="4">
        <f t="shared" si="59"/>
        <v>0</v>
      </c>
      <c r="G224" s="17">
        <f t="shared" si="60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D225" s="4">
        <f>+Septiembre!F225</f>
        <v>0</v>
      </c>
      <c r="F225" s="4">
        <f t="shared" si="59"/>
        <v>0</v>
      </c>
      <c r="G225" s="17">
        <f t="shared" si="60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F226" s="4">
        <f t="shared" ref="F226:F227" si="61">+E226+D226</f>
        <v>0</v>
      </c>
      <c r="G226" s="17">
        <f t="shared" ref="G226:G227" si="62">+C226-F226</f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F227" s="4">
        <f t="shared" si="61"/>
        <v>0</v>
      </c>
      <c r="G227" s="17">
        <f t="shared" si="62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12">
        <f>+C233</f>
        <v>0</v>
      </c>
      <c r="D232" s="12">
        <f t="shared" ref="D232:G233" si="63">+D233</f>
        <v>4990572.08</v>
      </c>
      <c r="E232" s="12">
        <f t="shared" si="63"/>
        <v>0</v>
      </c>
      <c r="F232" s="12">
        <f t="shared" si="63"/>
        <v>4990572.08</v>
      </c>
      <c r="G232" s="12">
        <f t="shared" si="63"/>
        <v>-4990572.08</v>
      </c>
      <c r="I232" s="3"/>
    </row>
    <row r="233" spans="1:9" x14ac:dyDescent="0.2">
      <c r="A233" s="10" t="s">
        <v>213</v>
      </c>
      <c r="B233" s="11" t="s">
        <v>214</v>
      </c>
      <c r="C233" s="12">
        <f>+C234</f>
        <v>0</v>
      </c>
      <c r="D233" s="12">
        <f t="shared" si="63"/>
        <v>4990572.08</v>
      </c>
      <c r="E233" s="12">
        <f t="shared" si="63"/>
        <v>0</v>
      </c>
      <c r="F233" s="12">
        <f t="shared" si="63"/>
        <v>4990572.08</v>
      </c>
      <c r="G233" s="12">
        <f t="shared" si="63"/>
        <v>-4990572.08</v>
      </c>
      <c r="I233" s="3"/>
    </row>
    <row r="234" spans="1:9" x14ac:dyDescent="0.2">
      <c r="A234" s="18" t="s">
        <v>215</v>
      </c>
      <c r="B234" s="19" t="s">
        <v>216</v>
      </c>
      <c r="D234" s="4">
        <f>+Septiembre!F234</f>
        <v>4990572.08</v>
      </c>
      <c r="F234" s="4">
        <f t="shared" ref="F234:F235" si="64">+E234+D234</f>
        <v>4990572.08</v>
      </c>
      <c r="G234" s="17">
        <f t="shared" ref="G234:G235" si="65">+C234-F234</f>
        <v>-4990572.08</v>
      </c>
      <c r="I234" s="3"/>
    </row>
    <row r="235" spans="1:9" x14ac:dyDescent="0.2">
      <c r="A235" s="18" t="s">
        <v>217</v>
      </c>
      <c r="B235" s="19" t="s">
        <v>218</v>
      </c>
      <c r="D235" s="4">
        <f>+Septiembre!F235</f>
        <v>0</v>
      </c>
      <c r="F235" s="4">
        <f t="shared" si="64"/>
        <v>0</v>
      </c>
      <c r="G235" s="17">
        <f t="shared" si="65"/>
        <v>0</v>
      </c>
      <c r="I235" s="3"/>
    </row>
    <row r="236" spans="1:9" x14ac:dyDescent="0.2">
      <c r="A236" s="19"/>
      <c r="B236" s="19"/>
      <c r="G236" s="17">
        <f t="shared" ref="G236" si="66">+C236-F236</f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9" si="67">+D239</f>
        <v>2129155.6800000002</v>
      </c>
      <c r="E238" s="12">
        <f t="shared" si="67"/>
        <v>262447.47000000003</v>
      </c>
      <c r="F238" s="12">
        <f t="shared" si="67"/>
        <v>2391603.1500000004</v>
      </c>
      <c r="G238" s="12">
        <f t="shared" si="67"/>
        <v>8421016.8499999996</v>
      </c>
      <c r="I238" s="3"/>
    </row>
    <row r="239" spans="1:9" x14ac:dyDescent="0.2">
      <c r="A239" s="10" t="s">
        <v>221</v>
      </c>
      <c r="B239" s="11" t="s">
        <v>222</v>
      </c>
      <c r="C239" s="12">
        <f>+C240</f>
        <v>10812620</v>
      </c>
      <c r="D239" s="12">
        <f t="shared" si="67"/>
        <v>2129155.6800000002</v>
      </c>
      <c r="E239" s="12">
        <f t="shared" si="67"/>
        <v>262447.47000000003</v>
      </c>
      <c r="F239" s="12">
        <f t="shared" si="67"/>
        <v>2391603.1500000004</v>
      </c>
      <c r="G239" s="12">
        <f t="shared" si="67"/>
        <v>8421016.8499999996</v>
      </c>
      <c r="I239" s="3"/>
    </row>
    <row r="240" spans="1:9" x14ac:dyDescent="0.2">
      <c r="A240" s="10" t="s">
        <v>223</v>
      </c>
      <c r="B240" s="11" t="s">
        <v>222</v>
      </c>
      <c r="C240" s="12">
        <f>+C241+C242</f>
        <v>10812620</v>
      </c>
      <c r="D240" s="12">
        <f t="shared" ref="D240:G240" si="68">+D241+D242</f>
        <v>2129155.6800000002</v>
      </c>
      <c r="E240" s="12">
        <f t="shared" si="68"/>
        <v>262447.47000000003</v>
      </c>
      <c r="F240" s="12">
        <f t="shared" si="68"/>
        <v>2391603.1500000004</v>
      </c>
      <c r="G240" s="12">
        <f t="shared" si="68"/>
        <v>8421016.8499999996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D241" s="4">
        <f>+Septiembre!F241</f>
        <v>2037576.6</v>
      </c>
      <c r="E241" s="4">
        <v>251108.2</v>
      </c>
      <c r="F241" s="4">
        <f t="shared" ref="F241:F242" si="69">+E241+D241</f>
        <v>2288684.8000000003</v>
      </c>
      <c r="G241" s="17">
        <f t="shared" ref="G241:G242" si="70">+C241-F241</f>
        <v>8523935.1999999993</v>
      </c>
      <c r="I241" s="3"/>
    </row>
    <row r="242" spans="1:9" x14ac:dyDescent="0.2">
      <c r="A242" s="18" t="s">
        <v>301</v>
      </c>
      <c r="B242" s="19" t="s">
        <v>302</v>
      </c>
      <c r="D242" s="4">
        <f>+Septiembre!F242</f>
        <v>91579.08</v>
      </c>
      <c r="E242" s="4">
        <v>11339.27</v>
      </c>
      <c r="F242" s="4">
        <f t="shared" si="69"/>
        <v>102918.35</v>
      </c>
      <c r="G242" s="17">
        <f t="shared" si="70"/>
        <v>-102918.35</v>
      </c>
      <c r="I242" s="3"/>
    </row>
    <row r="243" spans="1:9" x14ac:dyDescent="0.2">
      <c r="A243" s="18"/>
      <c r="B243" s="19"/>
      <c r="G243" s="17"/>
      <c r="I243" s="3"/>
    </row>
    <row r="244" spans="1:9" x14ac:dyDescent="0.2">
      <c r="A244" s="10" t="s">
        <v>311</v>
      </c>
      <c r="B244" s="11" t="s">
        <v>312</v>
      </c>
      <c r="C244" s="12"/>
      <c r="D244" s="12">
        <f>+D245</f>
        <v>1241.3399999999999</v>
      </c>
      <c r="E244" s="12">
        <f t="shared" ref="E244:G244" si="71">+E245</f>
        <v>0</v>
      </c>
      <c r="F244" s="12">
        <f t="shared" si="71"/>
        <v>1241.3399999999999</v>
      </c>
      <c r="G244" s="12">
        <f t="shared" si="71"/>
        <v>-1241.3399999999999</v>
      </c>
      <c r="I244" s="3"/>
    </row>
    <row r="245" spans="1:9" x14ac:dyDescent="0.2">
      <c r="A245" s="18" t="s">
        <v>313</v>
      </c>
      <c r="B245" s="19" t="s">
        <v>314</v>
      </c>
      <c r="D245" s="4">
        <f>+Septiembre!F245</f>
        <v>1241.3399999999999</v>
      </c>
      <c r="F245" s="4">
        <f t="shared" ref="F245" si="72">+E245+D245</f>
        <v>1241.3399999999999</v>
      </c>
      <c r="G245" s="17">
        <f t="shared" ref="G245" si="73">+C245-F245</f>
        <v>-1241.3399999999999</v>
      </c>
      <c r="I245" s="3"/>
    </row>
    <row r="246" spans="1:9" x14ac:dyDescent="0.2">
      <c r="A246" s="19"/>
      <c r="B246" s="19"/>
      <c r="I246" s="3"/>
    </row>
    <row r="247" spans="1:9" x14ac:dyDescent="0.2">
      <c r="A247" s="19"/>
      <c r="B247" s="19"/>
      <c r="I247" s="3"/>
    </row>
    <row r="248" spans="1:9" x14ac:dyDescent="0.2">
      <c r="A248" s="19"/>
      <c r="B248" s="19"/>
      <c r="I248" s="3"/>
    </row>
    <row r="249" spans="1:9" x14ac:dyDescent="0.2">
      <c r="A249" s="19"/>
      <c r="B249" s="19"/>
      <c r="I249" s="3"/>
    </row>
    <row r="250" spans="1:9" x14ac:dyDescent="0.2">
      <c r="A250" s="19"/>
      <c r="B250" s="19"/>
      <c r="I250" s="3"/>
    </row>
    <row r="251" spans="1:9" x14ac:dyDescent="0.2">
      <c r="A251" s="19"/>
      <c r="B251" s="19"/>
      <c r="I251" s="3"/>
    </row>
    <row r="252" spans="1:9" x14ac:dyDescent="0.2">
      <c r="A252" s="19"/>
      <c r="B252" s="19"/>
      <c r="I252" s="3"/>
    </row>
    <row r="253" spans="1:9" x14ac:dyDescent="0.2">
      <c r="A253" s="19"/>
      <c r="B253" s="19"/>
      <c r="I253" s="3"/>
    </row>
    <row r="254" spans="1:9" x14ac:dyDescent="0.2">
      <c r="A254" s="19"/>
      <c r="B254" s="19"/>
      <c r="I254" s="3"/>
    </row>
    <row r="255" spans="1:9" x14ac:dyDescent="0.2">
      <c r="A255" s="19"/>
      <c r="B255" s="19"/>
      <c r="I255" s="3"/>
    </row>
    <row r="256" spans="1:9" x14ac:dyDescent="0.2">
      <c r="A256" s="19"/>
      <c r="B256" s="19"/>
      <c r="I256" s="3"/>
    </row>
    <row r="257" spans="1:9" x14ac:dyDescent="0.2">
      <c r="A257" s="19"/>
      <c r="B257" s="19"/>
      <c r="I257" s="3"/>
    </row>
    <row r="258" spans="1:9" x14ac:dyDescent="0.2">
      <c r="A258" s="19"/>
      <c r="B258" s="19"/>
      <c r="I258" s="3"/>
    </row>
    <row r="259" spans="1:9" x14ac:dyDescent="0.2">
      <c r="A259" s="19"/>
      <c r="B259" s="19"/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19"/>
      <c r="I268" s="3"/>
    </row>
    <row r="269" spans="1:9" x14ac:dyDescent="0.2">
      <c r="A269" s="19"/>
      <c r="B269" s="94" t="s">
        <v>227</v>
      </c>
      <c r="C269" s="94"/>
      <c r="I269" s="3"/>
    </row>
    <row r="270" spans="1:9" x14ac:dyDescent="0.2">
      <c r="A270" s="19"/>
      <c r="B270" s="94" t="s">
        <v>92</v>
      </c>
      <c r="C270" s="94"/>
      <c r="I270" s="3"/>
    </row>
    <row r="271" spans="1:9" x14ac:dyDescent="0.2">
      <c r="A271" s="19"/>
      <c r="B271" s="8"/>
      <c r="C271" s="8"/>
      <c r="I271" s="3"/>
    </row>
    <row r="273" spans="1:9" x14ac:dyDescent="0.2">
      <c r="C273" s="67"/>
      <c r="D273" s="40" t="s">
        <v>252</v>
      </c>
      <c r="F273" s="68">
        <v>44135</v>
      </c>
      <c r="I273" s="3"/>
    </row>
    <row r="274" spans="1:9" x14ac:dyDescent="0.2">
      <c r="C274" s="69"/>
      <c r="F274" s="19"/>
      <c r="G274" s="70"/>
      <c r="I274" s="3"/>
    </row>
    <row r="275" spans="1:9" x14ac:dyDescent="0.2">
      <c r="A275" s="96" t="s">
        <v>3</v>
      </c>
      <c r="B275" s="97"/>
      <c r="C275" s="97"/>
      <c r="D275" s="97" t="s">
        <v>253</v>
      </c>
      <c r="E275" s="97"/>
      <c r="F275" s="97"/>
      <c r="G275" s="98"/>
      <c r="I275" s="3"/>
    </row>
    <row r="276" spans="1:9" x14ac:dyDescent="0.2">
      <c r="A276" s="71" t="s">
        <v>254</v>
      </c>
      <c r="B276" s="72"/>
      <c r="C276" s="73">
        <f>+E9</f>
        <v>10233860.859999999</v>
      </c>
      <c r="D276" s="63" t="s">
        <v>255</v>
      </c>
      <c r="E276" s="34"/>
      <c r="F276" s="19"/>
      <c r="G276" s="74">
        <f>+E143</f>
        <v>7020192.8200000003</v>
      </c>
      <c r="I276" s="3"/>
    </row>
    <row r="277" spans="1:9" x14ac:dyDescent="0.2">
      <c r="A277" s="71" t="s">
        <v>256</v>
      </c>
      <c r="B277" s="19"/>
      <c r="C277" s="75">
        <f>+Septiembre!G290</f>
        <v>2614419.25</v>
      </c>
      <c r="D277" s="34" t="s">
        <v>257</v>
      </c>
      <c r="E277" s="34"/>
      <c r="F277" s="19"/>
      <c r="G277" s="74">
        <f>+E152</f>
        <v>594678.23999999987</v>
      </c>
      <c r="I277" s="3"/>
    </row>
    <row r="278" spans="1:9" x14ac:dyDescent="0.2">
      <c r="A278" s="71"/>
      <c r="B278" s="19"/>
      <c r="C278" s="75"/>
      <c r="D278" s="34" t="s">
        <v>258</v>
      </c>
      <c r="E278" s="34"/>
      <c r="F278" s="19"/>
      <c r="G278" s="74">
        <f>+E182</f>
        <v>1324331</v>
      </c>
      <c r="I278" s="3"/>
    </row>
    <row r="279" spans="1:9" x14ac:dyDescent="0.2">
      <c r="A279" s="71"/>
      <c r="B279" s="19"/>
      <c r="C279" s="75"/>
      <c r="D279" s="34" t="s">
        <v>259</v>
      </c>
      <c r="F279" s="3"/>
      <c r="G279" s="74">
        <f>+E207</f>
        <v>0</v>
      </c>
      <c r="I279" s="3"/>
    </row>
    <row r="280" spans="1:9" x14ac:dyDescent="0.2">
      <c r="A280" s="71"/>
      <c r="B280" s="19"/>
      <c r="C280" s="75"/>
      <c r="D280" s="34" t="s">
        <v>260</v>
      </c>
      <c r="E280" s="34"/>
      <c r="F280" s="19"/>
      <c r="G280" s="74">
        <f>+E220</f>
        <v>0</v>
      </c>
      <c r="I280" s="3"/>
    </row>
    <row r="281" spans="1:9" x14ac:dyDescent="0.2">
      <c r="A281" s="71"/>
      <c r="B281" s="19"/>
      <c r="C281" s="75"/>
      <c r="D281" s="76" t="s">
        <v>261</v>
      </c>
      <c r="F281" s="3"/>
      <c r="G281" s="74">
        <f>+E232</f>
        <v>0</v>
      </c>
      <c r="I281" s="3"/>
    </row>
    <row r="282" spans="1:9" x14ac:dyDescent="0.2">
      <c r="A282" s="71"/>
      <c r="B282" s="19"/>
      <c r="C282" s="75"/>
      <c r="D282" s="76" t="s">
        <v>276</v>
      </c>
      <c r="F282" s="3"/>
      <c r="G282" s="74">
        <f>+E238</f>
        <v>262447.47000000003</v>
      </c>
      <c r="I282" s="3"/>
    </row>
    <row r="283" spans="1:9" x14ac:dyDescent="0.2">
      <c r="A283" s="71"/>
      <c r="B283" s="19"/>
      <c r="C283" s="75"/>
      <c r="D283" s="76" t="str">
        <f>+Septiembre!D282</f>
        <v>Otros Impuestos</v>
      </c>
      <c r="F283" s="3"/>
      <c r="G283" s="74">
        <f>+E244</f>
        <v>0</v>
      </c>
      <c r="I283" s="3"/>
    </row>
    <row r="284" spans="1:9" x14ac:dyDescent="0.2">
      <c r="A284" s="71"/>
      <c r="B284" s="19"/>
      <c r="C284" s="75"/>
      <c r="D284" s="34"/>
      <c r="E284" s="34"/>
      <c r="F284" s="19"/>
      <c r="G284" s="74"/>
      <c r="I284" s="3"/>
    </row>
    <row r="285" spans="1:9" x14ac:dyDescent="0.2">
      <c r="A285" s="71" t="s">
        <v>262</v>
      </c>
      <c r="B285" s="19"/>
      <c r="C285" s="19" t="s">
        <v>262</v>
      </c>
      <c r="D285" s="77" t="s">
        <v>263</v>
      </c>
      <c r="E285" s="77"/>
      <c r="F285" s="78"/>
      <c r="G285" s="79">
        <f>SUM(G276:G284)</f>
        <v>9201649.5300000012</v>
      </c>
      <c r="I285" s="3"/>
    </row>
    <row r="286" spans="1:9" x14ac:dyDescent="0.2">
      <c r="A286" s="71"/>
      <c r="B286" s="19"/>
      <c r="C286" s="19"/>
      <c r="D286" s="34" t="s">
        <v>264</v>
      </c>
      <c r="E286" s="34"/>
      <c r="F286" s="19"/>
      <c r="G286" s="74"/>
      <c r="I286" s="3"/>
    </row>
    <row r="287" spans="1:9" x14ac:dyDescent="0.2">
      <c r="A287" s="71"/>
      <c r="B287" s="19"/>
      <c r="C287" s="19"/>
      <c r="D287" s="34" t="s">
        <v>265</v>
      </c>
      <c r="E287" s="34"/>
      <c r="F287" s="19"/>
      <c r="G287" s="74">
        <v>-23667745.370000001</v>
      </c>
      <c r="I287" s="3"/>
    </row>
    <row r="288" spans="1:9" x14ac:dyDescent="0.2">
      <c r="A288" s="71"/>
      <c r="B288" s="19"/>
      <c r="C288" s="19"/>
      <c r="D288" s="34" t="s">
        <v>266</v>
      </c>
      <c r="E288" s="34"/>
      <c r="F288" s="19"/>
      <c r="G288" s="74"/>
      <c r="I288" s="3"/>
    </row>
    <row r="289" spans="1:9" x14ac:dyDescent="0.2">
      <c r="A289" s="71"/>
      <c r="B289" s="19"/>
      <c r="C289" s="19"/>
      <c r="D289" s="34" t="s">
        <v>267</v>
      </c>
      <c r="E289" s="34"/>
      <c r="F289" s="80">
        <v>44104</v>
      </c>
      <c r="G289" s="74">
        <f>+Septiembre!G286*-1</f>
        <v>24638453.609999999</v>
      </c>
      <c r="I289" s="3"/>
    </row>
    <row r="290" spans="1:9" x14ac:dyDescent="0.2">
      <c r="A290" s="71"/>
      <c r="B290" s="19"/>
      <c r="C290" s="19"/>
      <c r="D290" s="34" t="s">
        <v>266</v>
      </c>
      <c r="E290" s="34"/>
      <c r="F290" s="19"/>
      <c r="G290" s="74" t="s">
        <v>262</v>
      </c>
      <c r="I290" s="3"/>
    </row>
    <row r="291" spans="1:9" x14ac:dyDescent="0.2">
      <c r="A291" s="71"/>
      <c r="B291" s="19"/>
      <c r="C291" s="19"/>
      <c r="D291" s="34" t="s">
        <v>268</v>
      </c>
      <c r="E291" s="34"/>
      <c r="F291" s="19"/>
      <c r="G291" s="74">
        <f>2642702.88-5000</f>
        <v>2637702.88</v>
      </c>
      <c r="I291" s="3"/>
    </row>
    <row r="292" spans="1:9" x14ac:dyDescent="0.2">
      <c r="A292" s="71"/>
      <c r="B292" s="19"/>
      <c r="C292" s="19"/>
      <c r="D292" s="34" t="s">
        <v>264</v>
      </c>
      <c r="E292" s="34"/>
      <c r="F292" s="19"/>
      <c r="G292" s="74"/>
      <c r="I292" s="3"/>
    </row>
    <row r="293" spans="1:9" x14ac:dyDescent="0.2">
      <c r="A293" s="71"/>
      <c r="B293" s="19"/>
      <c r="C293" s="19"/>
      <c r="D293" s="34" t="s">
        <v>269</v>
      </c>
      <c r="E293" s="34"/>
      <c r="F293" s="80">
        <f>+F289</f>
        <v>44104</v>
      </c>
      <c r="G293" s="74">
        <f>+Septiembre!G294*-1+0.01</f>
        <v>-963046.54</v>
      </c>
      <c r="I293" s="3"/>
    </row>
    <row r="294" spans="1:9" x14ac:dyDescent="0.2">
      <c r="A294" s="71"/>
      <c r="B294" s="19"/>
      <c r="C294" s="19"/>
      <c r="D294" s="34" t="s">
        <v>266</v>
      </c>
      <c r="E294" s="34"/>
      <c r="F294" s="19"/>
      <c r="G294" s="74"/>
      <c r="I294" s="3"/>
    </row>
    <row r="295" spans="1:9" x14ac:dyDescent="0.2">
      <c r="A295" s="71"/>
      <c r="B295" s="19"/>
      <c r="C295" s="19"/>
      <c r="D295" s="34" t="s">
        <v>270</v>
      </c>
      <c r="E295" s="34"/>
      <c r="F295" s="19"/>
      <c r="G295" s="74">
        <v>1001266.01</v>
      </c>
      <c r="I295" s="3"/>
    </row>
    <row r="296" spans="1:9" x14ac:dyDescent="0.2">
      <c r="A296" s="71"/>
      <c r="B296" s="19"/>
      <c r="C296" s="19"/>
      <c r="D296" s="34" t="s">
        <v>271</v>
      </c>
      <c r="E296" s="34"/>
      <c r="F296" s="19"/>
      <c r="G296" s="74"/>
      <c r="I296" s="3"/>
    </row>
    <row r="297" spans="1:9" ht="12" thickBot="1" x14ac:dyDescent="0.25">
      <c r="A297" s="81" t="s">
        <v>272</v>
      </c>
      <c r="B297" s="82"/>
      <c r="C297" s="83">
        <f>SUM(C276:C295)+0.01</f>
        <v>12848280.119999999</v>
      </c>
      <c r="D297" s="84" t="s">
        <v>272</v>
      </c>
      <c r="E297" s="84"/>
      <c r="F297" s="82"/>
      <c r="G297" s="83">
        <f>SUM(G285:G296)</f>
        <v>12848280.119999999</v>
      </c>
      <c r="H297" s="69"/>
      <c r="I297" s="3"/>
    </row>
    <row r="319" spans="1:9" x14ac:dyDescent="0.2">
      <c r="A319" s="62"/>
      <c r="C319" s="3"/>
      <c r="D319" s="3"/>
      <c r="E319" s="3"/>
      <c r="F319" s="3"/>
      <c r="I319" s="3"/>
    </row>
  </sheetData>
  <mergeCells count="8">
    <mergeCell ref="A275:C275"/>
    <mergeCell ref="D275:G275"/>
    <mergeCell ref="B2:C2"/>
    <mergeCell ref="B3:C3"/>
    <mergeCell ref="B134:C134"/>
    <mergeCell ref="B135:C135"/>
    <mergeCell ref="B269:C269"/>
    <mergeCell ref="B270:C270"/>
  </mergeCells>
  <pageMargins left="0.51181102362204722" right="0.51181102362204722" top="0.74803149606299213" bottom="0.74803149606299213" header="0.31496062992125984" footer="0.31496062992125984"/>
  <pageSetup scale="95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21"/>
  <sheetViews>
    <sheetView workbookViewId="0">
      <selection activeCell="A133" sqref="A133:XFD133"/>
    </sheetView>
  </sheetViews>
  <sheetFormatPr baseColWidth="10" defaultColWidth="11.42578125" defaultRowHeight="11.25" x14ac:dyDescent="0.2"/>
  <cols>
    <col min="1" max="1" width="10.140625" style="3" bestFit="1" customWidth="1"/>
    <col min="2" max="2" width="24.28515625" style="3" customWidth="1"/>
    <col min="3" max="3" width="13.140625" style="4" customWidth="1"/>
    <col min="4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291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84066964.443000019</v>
      </c>
      <c r="E9" s="12">
        <f>+E11+E52</f>
        <v>7191540.9100000001</v>
      </c>
      <c r="F9" s="12">
        <f>+F11+F52</f>
        <v>176803309.36600003</v>
      </c>
      <c r="G9" s="12">
        <f>+G11+G52</f>
        <v>90234132.633999974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5230256.93</v>
      </c>
      <c r="E11" s="12">
        <f>+E12</f>
        <v>483444.41000000003</v>
      </c>
      <c r="F11" s="12">
        <f>+F12+F52</f>
        <v>91258505.353000015</v>
      </c>
      <c r="G11" s="12">
        <f>+G12+G52</f>
        <v>49049536.646999985</v>
      </c>
    </row>
    <row r="12" spans="1:11" x14ac:dyDescent="0.2">
      <c r="A12" s="15" t="s">
        <v>6</v>
      </c>
      <c r="B12" s="16" t="s">
        <v>7</v>
      </c>
      <c r="C12" s="12">
        <f>+C13+C28+C33+C44+C48</f>
        <v>13578642</v>
      </c>
      <c r="D12" s="12">
        <f>+D13+D28+D33+D44+D48</f>
        <v>5230256.93</v>
      </c>
      <c r="E12" s="12">
        <f>+E13+E28+E33+E44+E48</f>
        <v>483444.41000000003</v>
      </c>
      <c r="F12" s="12">
        <f>+F13+F28+F33+F44+F48</f>
        <v>5713701.3399999999</v>
      </c>
      <c r="G12" s="12">
        <f>+G13+G28+G33+G44+G48</f>
        <v>7864940.6600000001</v>
      </c>
      <c r="H12" s="17"/>
    </row>
    <row r="13" spans="1:11" x14ac:dyDescent="0.2">
      <c r="A13" s="15" t="s">
        <v>8</v>
      </c>
      <c r="B13" s="16" t="s">
        <v>9</v>
      </c>
      <c r="C13" s="12">
        <f>SUM(C14:C26)</f>
        <v>613942</v>
      </c>
      <c r="D13" s="12">
        <f t="shared" ref="D13:G13" si="1">SUM(D14:D26)</f>
        <v>984560.26</v>
      </c>
      <c r="E13" s="12">
        <f t="shared" si="1"/>
        <v>121945.26999999999</v>
      </c>
      <c r="F13" s="12">
        <f t="shared" si="1"/>
        <v>1106505.53</v>
      </c>
      <c r="G13" s="12">
        <f t="shared" si="1"/>
        <v>-492563.53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+Octubre!F14</f>
        <v>864068.26</v>
      </c>
      <c r="E14" s="4">
        <v>73957.5</v>
      </c>
      <c r="F14" s="4">
        <f>+E14+D14</f>
        <v>938025.76</v>
      </c>
      <c r="G14" s="17">
        <f>+C14-F14</f>
        <v>-530625.76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+Octubre!F15</f>
        <v>1870</v>
      </c>
      <c r="F15" s="4">
        <f t="shared" ref="F15:F25" si="2">+E15+D15</f>
        <v>1870</v>
      </c>
      <c r="G15" s="17">
        <f t="shared" ref="G15:G25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+Octubre!F16</f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+Octubre!F17</f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+Octubre!F18</f>
        <v>56487</v>
      </c>
      <c r="E18" s="4">
        <v>11450</v>
      </c>
      <c r="F18" s="4">
        <f t="shared" si="2"/>
        <v>67937</v>
      </c>
      <c r="G18" s="17">
        <f t="shared" si="3"/>
        <v>30945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+Octubre!F19</f>
        <v>15185</v>
      </c>
      <c r="E19" s="4">
        <v>810</v>
      </c>
      <c r="F19" s="4">
        <f t="shared" si="2"/>
        <v>15995</v>
      </c>
      <c r="G19" s="17">
        <f t="shared" si="3"/>
        <v>20405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+Octubre!F20</f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+Octubre!F21</f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+Octubre!F22</f>
        <v>34600</v>
      </c>
      <c r="E22" s="4">
        <v>2900</v>
      </c>
      <c r="F22" s="4">
        <f t="shared" si="2"/>
        <v>37500</v>
      </c>
      <c r="G22" s="17">
        <f t="shared" si="3"/>
        <v>9960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+Octubre!F23</f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+Octubre!F24</f>
        <v>9850</v>
      </c>
      <c r="F24" s="4">
        <f t="shared" si="2"/>
        <v>9850</v>
      </c>
      <c r="G24" s="17">
        <f t="shared" si="3"/>
        <v>13950</v>
      </c>
      <c r="J24" s="4"/>
    </row>
    <row r="25" spans="1:11" x14ac:dyDescent="0.2">
      <c r="A25" s="18" t="s">
        <v>242</v>
      </c>
      <c r="B25" s="19" t="s">
        <v>226</v>
      </c>
      <c r="D25" s="4">
        <f>+Octubre!F25</f>
        <v>2500</v>
      </c>
      <c r="F25" s="4">
        <f t="shared" si="2"/>
        <v>2500</v>
      </c>
      <c r="G25" s="17">
        <f t="shared" si="3"/>
        <v>-2500</v>
      </c>
      <c r="J25" s="4"/>
    </row>
    <row r="26" spans="1:11" x14ac:dyDescent="0.2">
      <c r="A26" s="18" t="s">
        <v>316</v>
      </c>
      <c r="B26" s="19" t="s">
        <v>317</v>
      </c>
      <c r="D26" s="4">
        <f>+Octubre!F26</f>
        <v>0</v>
      </c>
      <c r="E26" s="4">
        <v>32827.769999999997</v>
      </c>
      <c r="F26" s="4">
        <f t="shared" ref="F26" si="4">+E26+D26</f>
        <v>32827.769999999997</v>
      </c>
      <c r="G26" s="17">
        <f t="shared" ref="G26" si="5">+C26-F26</f>
        <v>-32827.769999999997</v>
      </c>
      <c r="J26" s="4"/>
    </row>
    <row r="27" spans="1:11" x14ac:dyDescent="0.2">
      <c r="A27" s="19"/>
      <c r="B27" s="19"/>
      <c r="G27" s="21"/>
      <c r="J27" s="4"/>
    </row>
    <row r="28" spans="1:11" x14ac:dyDescent="0.2">
      <c r="A28" s="15" t="s">
        <v>30</v>
      </c>
      <c r="B28" s="16" t="s">
        <v>31</v>
      </c>
      <c r="C28" s="22">
        <f>SUM(C29:C31)</f>
        <v>1505000</v>
      </c>
      <c r="D28" s="22">
        <f t="shared" ref="D28:G28" si="6">SUM(D29:D31)</f>
        <v>1517990.8499999999</v>
      </c>
      <c r="E28" s="22">
        <f t="shared" si="6"/>
        <v>72995.37</v>
      </c>
      <c r="F28" s="22">
        <f t="shared" si="6"/>
        <v>1590986.2199999997</v>
      </c>
      <c r="G28" s="22">
        <f t="shared" si="6"/>
        <v>-85986.219999999739</v>
      </c>
      <c r="J28" s="4"/>
    </row>
    <row r="29" spans="1:11" x14ac:dyDescent="0.2">
      <c r="A29" s="18" t="s">
        <v>32</v>
      </c>
      <c r="B29" s="19" t="s">
        <v>33</v>
      </c>
      <c r="C29" s="4">
        <v>1505000</v>
      </c>
      <c r="D29" s="4">
        <f>+Octubre!F28</f>
        <v>1517990.8499999999</v>
      </c>
      <c r="E29" s="20">
        <v>72995.37</v>
      </c>
      <c r="F29" s="4">
        <f t="shared" ref="F29:F31" si="7">+E29+D29</f>
        <v>1590986.2199999997</v>
      </c>
      <c r="G29" s="17">
        <f t="shared" ref="G29:G31" si="8">+C29-F29</f>
        <v>-85986.219999999739</v>
      </c>
    </row>
    <row r="30" spans="1:11" x14ac:dyDescent="0.2">
      <c r="A30" s="18" t="s">
        <v>34</v>
      </c>
      <c r="D30" s="4">
        <f>+Octubre!F29</f>
        <v>0</v>
      </c>
      <c r="F30" s="4">
        <f t="shared" si="7"/>
        <v>0</v>
      </c>
      <c r="G30" s="17">
        <f t="shared" si="8"/>
        <v>0</v>
      </c>
    </row>
    <row r="31" spans="1:11" x14ac:dyDescent="0.2">
      <c r="A31" s="18" t="s">
        <v>35</v>
      </c>
      <c r="D31" s="4">
        <f>+Octubre!F30</f>
        <v>0</v>
      </c>
      <c r="F31" s="4">
        <f t="shared" si="7"/>
        <v>0</v>
      </c>
      <c r="G31" s="17">
        <f t="shared" si="8"/>
        <v>0</v>
      </c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9">SUM(D34:D42)</f>
        <v>181908</v>
      </c>
      <c r="E33" s="22">
        <f t="shared" si="9"/>
        <v>69152</v>
      </c>
      <c r="F33" s="22">
        <f t="shared" si="9"/>
        <v>251060</v>
      </c>
      <c r="G33" s="22">
        <f t="shared" si="9"/>
        <v>11208640</v>
      </c>
    </row>
    <row r="34" spans="1:9" x14ac:dyDescent="0.2">
      <c r="A34" s="18" t="s">
        <v>38</v>
      </c>
      <c r="B34" s="19" t="s">
        <v>39</v>
      </c>
      <c r="D34" s="4">
        <f>+Octubre!F34</f>
        <v>0</v>
      </c>
      <c r="F34" s="4">
        <f t="shared" ref="F34:F39" si="10">+E34+D34</f>
        <v>0</v>
      </c>
      <c r="G34" s="17">
        <f t="shared" ref="G34:G39" si="11">+C34-F34</f>
        <v>0</v>
      </c>
    </row>
    <row r="35" spans="1:9" x14ac:dyDescent="0.2">
      <c r="A35" s="18" t="s">
        <v>40</v>
      </c>
      <c r="B35" s="3" t="s">
        <v>41</v>
      </c>
      <c r="D35" s="4">
        <f>+Octubre!F35</f>
        <v>0</v>
      </c>
      <c r="F35" s="4">
        <f t="shared" si="10"/>
        <v>0</v>
      </c>
      <c r="G35" s="17">
        <f t="shared" si="11"/>
        <v>0</v>
      </c>
    </row>
    <row r="36" spans="1:9" x14ac:dyDescent="0.2">
      <c r="A36" s="18" t="s">
        <v>42</v>
      </c>
      <c r="B36" s="3" t="s">
        <v>43</v>
      </c>
      <c r="D36" s="4">
        <f>+Octubre!F36</f>
        <v>0</v>
      </c>
      <c r="F36" s="4">
        <f t="shared" si="10"/>
        <v>0</v>
      </c>
      <c r="G36" s="17">
        <f t="shared" si="11"/>
        <v>0</v>
      </c>
    </row>
    <row r="37" spans="1:9" x14ac:dyDescent="0.2">
      <c r="A37" s="18" t="s">
        <v>44</v>
      </c>
      <c r="B37" s="3" t="s">
        <v>45</v>
      </c>
      <c r="D37" s="4">
        <f>+Octubre!F37</f>
        <v>0</v>
      </c>
      <c r="F37" s="4">
        <f t="shared" si="10"/>
        <v>0</v>
      </c>
      <c r="G37" s="17">
        <f t="shared" si="11"/>
        <v>0</v>
      </c>
    </row>
    <row r="38" spans="1:9" x14ac:dyDescent="0.2">
      <c r="A38" s="18" t="s">
        <v>46</v>
      </c>
      <c r="B38" s="3" t="s">
        <v>47</v>
      </c>
      <c r="D38" s="4">
        <f>+Octubre!F38</f>
        <v>0</v>
      </c>
      <c r="F38" s="4">
        <f t="shared" si="10"/>
        <v>0</v>
      </c>
      <c r="G38" s="17">
        <f t="shared" si="11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+Octubre!F39</f>
        <v>87025</v>
      </c>
      <c r="E39" s="4">
        <v>44750</v>
      </c>
      <c r="F39" s="4">
        <f t="shared" si="10"/>
        <v>131775</v>
      </c>
      <c r="G39" s="17">
        <f t="shared" si="11"/>
        <v>-131775</v>
      </c>
    </row>
    <row r="40" spans="1:9" x14ac:dyDescent="0.2">
      <c r="A40" s="18" t="s">
        <v>305</v>
      </c>
      <c r="B40" s="19" t="s">
        <v>308</v>
      </c>
      <c r="D40" s="4">
        <f>+Octubre!F40</f>
        <v>900</v>
      </c>
      <c r="F40" s="4">
        <f t="shared" ref="F40:F41" si="12">+E40+D40</f>
        <v>900</v>
      </c>
      <c r="G40" s="17">
        <f t="shared" ref="G40:G41" si="13">+C40-F40</f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+Octubre!F41</f>
        <v>93983</v>
      </c>
      <c r="E41" s="4">
        <v>24402</v>
      </c>
      <c r="F41" s="4">
        <f t="shared" si="12"/>
        <v>118385</v>
      </c>
      <c r="G41" s="17">
        <f t="shared" si="13"/>
        <v>528695</v>
      </c>
    </row>
    <row r="42" spans="1:9" x14ac:dyDescent="0.2">
      <c r="A42" s="18" t="s">
        <v>332</v>
      </c>
      <c r="B42" s="19" t="s">
        <v>333</v>
      </c>
      <c r="C42" s="4">
        <v>10812620</v>
      </c>
      <c r="D42" s="4">
        <f>+Octubre!F42</f>
        <v>0</v>
      </c>
      <c r="F42" s="4">
        <f t="shared" ref="F42" si="14">+E42+D42</f>
        <v>0</v>
      </c>
      <c r="G42" s="17">
        <f t="shared" ref="G42" si="15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6">+D45+D46</f>
        <v>2355422.6</v>
      </c>
      <c r="E44" s="23">
        <f t="shared" si="16"/>
        <v>196361.77</v>
      </c>
      <c r="F44" s="23">
        <f t="shared" si="16"/>
        <v>2551784.37</v>
      </c>
      <c r="G44" s="23">
        <f t="shared" si="16"/>
        <v>-2551784.37</v>
      </c>
    </row>
    <row r="45" spans="1:9" x14ac:dyDescent="0.2">
      <c r="A45" s="18" t="s">
        <v>50</v>
      </c>
      <c r="B45" s="24" t="s">
        <v>51</v>
      </c>
      <c r="D45" s="4">
        <f>+Octubre!F45</f>
        <v>2146870.39</v>
      </c>
      <c r="E45" s="4">
        <v>180666.87</v>
      </c>
      <c r="F45" s="4">
        <f t="shared" ref="F45" si="17">+E45+D45</f>
        <v>2327537.2600000002</v>
      </c>
      <c r="G45" s="17">
        <f t="shared" ref="G45" si="18">+C45-F45</f>
        <v>-2327537.2600000002</v>
      </c>
    </row>
    <row r="46" spans="1:9" x14ac:dyDescent="0.2">
      <c r="A46" s="18" t="s">
        <v>301</v>
      </c>
      <c r="B46" s="19" t="s">
        <v>302</v>
      </c>
      <c r="D46" s="4">
        <f>+Octubre!F46</f>
        <v>208552.21000000002</v>
      </c>
      <c r="E46" s="4">
        <v>15694.9</v>
      </c>
      <c r="F46" s="4">
        <f t="shared" ref="F46" si="19">+E46+D46</f>
        <v>224247.11000000002</v>
      </c>
      <c r="G46" s="17">
        <f t="shared" ref="G46" si="20">+C46-F46</f>
        <v>-224247.11000000002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21">+D49</f>
        <v>190375.22</v>
      </c>
      <c r="E48" s="26">
        <f t="shared" si="21"/>
        <v>22990</v>
      </c>
      <c r="F48" s="26">
        <f t="shared" si="21"/>
        <v>213365.22</v>
      </c>
      <c r="G48" s="26">
        <f t="shared" si="21"/>
        <v>-213365.22</v>
      </c>
      <c r="I48" s="6"/>
    </row>
    <row r="49" spans="1:9" x14ac:dyDescent="0.2">
      <c r="A49" s="28" t="s">
        <v>54</v>
      </c>
      <c r="B49" s="19" t="s">
        <v>55</v>
      </c>
      <c r="D49" s="4">
        <f>+Octubre!F49</f>
        <v>190375.22</v>
      </c>
      <c r="E49" s="4">
        <v>22990</v>
      </c>
      <c r="F49" s="4">
        <f t="shared" ref="F49" si="22">+E49+D49</f>
        <v>213365.22</v>
      </c>
      <c r="G49" s="17">
        <f t="shared" ref="G49" si="23">+C49-F49</f>
        <v>-213365.22</v>
      </c>
    </row>
    <row r="50" spans="1:9" x14ac:dyDescent="0.2">
      <c r="A50" s="18"/>
      <c r="B50" s="19"/>
    </row>
    <row r="51" spans="1:9" x14ac:dyDescent="0.2">
      <c r="A51" s="18"/>
      <c r="B51" s="19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4">+D53</f>
        <v>78836707.513000026</v>
      </c>
      <c r="E52" s="22">
        <f t="shared" si="24"/>
        <v>6708096.5</v>
      </c>
      <c r="F52" s="22">
        <f t="shared" si="24"/>
        <v>85544804.013000011</v>
      </c>
      <c r="G52" s="22">
        <f t="shared" si="24"/>
        <v>41184595.986999989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5">SUM(D54:D66)</f>
        <v>78836707.513000026</v>
      </c>
      <c r="E53" s="22">
        <f t="shared" si="25"/>
        <v>6708096.5</v>
      </c>
      <c r="F53" s="22">
        <f t="shared" si="25"/>
        <v>85544804.013000011</v>
      </c>
      <c r="G53" s="22">
        <f t="shared" si="25"/>
        <v>41184595.986999989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D54" s="4">
        <f>+Octubre!F54</f>
        <v>75553238.650000006</v>
      </c>
      <c r="E54" s="4">
        <v>6514047</v>
      </c>
      <c r="F54" s="4">
        <f t="shared" ref="F54:F62" si="26">+E54+D54</f>
        <v>82067285.650000006</v>
      </c>
      <c r="G54" s="17">
        <f t="shared" ref="G54:G62" si="27">+C54-F54</f>
        <v>-45397885.650000006</v>
      </c>
      <c r="I54" s="3"/>
    </row>
    <row r="55" spans="1:9" x14ac:dyDescent="0.2">
      <c r="A55" s="18" t="s">
        <v>62</v>
      </c>
      <c r="B55" s="19" t="s">
        <v>63</v>
      </c>
      <c r="D55" s="4">
        <f>+Octubre!F55</f>
        <v>0</v>
      </c>
      <c r="F55" s="4">
        <f t="shared" si="26"/>
        <v>0</v>
      </c>
      <c r="G55" s="17">
        <f t="shared" si="27"/>
        <v>0</v>
      </c>
      <c r="I55" s="3"/>
    </row>
    <row r="56" spans="1:9" x14ac:dyDescent="0.2">
      <c r="A56" s="18" t="s">
        <v>64</v>
      </c>
      <c r="B56" s="19" t="s">
        <v>65</v>
      </c>
      <c r="D56" s="4">
        <f>+Octubre!F56</f>
        <v>0</v>
      </c>
      <c r="F56" s="4">
        <f t="shared" si="26"/>
        <v>0</v>
      </c>
      <c r="G56" s="17">
        <f t="shared" si="27"/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D57" s="4">
        <f>+Octubre!F57</f>
        <v>308682.59000000003</v>
      </c>
      <c r="F57" s="4">
        <f t="shared" si="26"/>
        <v>308682.59000000003</v>
      </c>
      <c r="G57" s="17">
        <f t="shared" si="27"/>
        <v>1511317.41</v>
      </c>
      <c r="I57" s="3"/>
    </row>
    <row r="58" spans="1:9" x14ac:dyDescent="0.2">
      <c r="A58" s="18" t="s">
        <v>68</v>
      </c>
      <c r="B58" s="19" t="s">
        <v>69</v>
      </c>
      <c r="D58" s="4">
        <f>+Octubre!F58</f>
        <v>321500</v>
      </c>
      <c r="F58" s="4">
        <f t="shared" si="26"/>
        <v>321500</v>
      </c>
      <c r="G58" s="17">
        <f t="shared" si="27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D59" s="4">
        <f>+Octubre!F59</f>
        <v>475206.14</v>
      </c>
      <c r="E59" s="4">
        <v>31421.46</v>
      </c>
      <c r="F59" s="4">
        <f t="shared" si="26"/>
        <v>506627.60000000003</v>
      </c>
      <c r="G59" s="17">
        <f t="shared" si="27"/>
        <v>-86627.600000000035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D60" s="4">
        <f>+Octubre!F60</f>
        <v>749593.37000000011</v>
      </c>
      <c r="E60" s="4">
        <v>70722.92</v>
      </c>
      <c r="F60" s="4">
        <f t="shared" si="26"/>
        <v>820316.29000000015</v>
      </c>
      <c r="G60" s="17">
        <f t="shared" si="27"/>
        <v>999683.70999999985</v>
      </c>
      <c r="I60" s="3"/>
    </row>
    <row r="61" spans="1:9" x14ac:dyDescent="0.2">
      <c r="A61" s="18" t="s">
        <v>73</v>
      </c>
      <c r="B61" s="19" t="s">
        <v>74</v>
      </c>
      <c r="D61" s="4">
        <f>+Octubre!F61</f>
        <v>518420</v>
      </c>
      <c r="F61" s="4">
        <f t="shared" si="26"/>
        <v>518420</v>
      </c>
      <c r="G61" s="17">
        <f t="shared" si="27"/>
        <v>-518420</v>
      </c>
      <c r="I61" s="3"/>
    </row>
    <row r="62" spans="1:9" x14ac:dyDescent="0.2">
      <c r="A62" s="18" t="s">
        <v>75</v>
      </c>
      <c r="B62" s="19" t="s">
        <v>275</v>
      </c>
      <c r="D62" s="4">
        <f>+Octubre!F62</f>
        <v>30000</v>
      </c>
      <c r="E62" s="4">
        <v>60000</v>
      </c>
      <c r="F62" s="4">
        <f t="shared" si="26"/>
        <v>90000</v>
      </c>
      <c r="G62" s="17">
        <f t="shared" si="27"/>
        <v>-90000</v>
      </c>
      <c r="I62" s="3"/>
    </row>
    <row r="63" spans="1:9" x14ac:dyDescent="0.2">
      <c r="A63" s="18" t="s">
        <v>241</v>
      </c>
      <c r="B63" s="3" t="s">
        <v>294</v>
      </c>
      <c r="D63" s="4">
        <f>+Octubre!F63</f>
        <v>300000</v>
      </c>
      <c r="E63" s="4">
        <v>30000</v>
      </c>
      <c r="F63" s="4">
        <f t="shared" ref="F63" si="28">+E63+D63</f>
        <v>330000</v>
      </c>
      <c r="G63" s="17">
        <f t="shared" ref="G63" si="29">+C63-F63</f>
        <v>-330000</v>
      </c>
      <c r="I63" s="3"/>
    </row>
    <row r="64" spans="1:9" x14ac:dyDescent="0.2">
      <c r="A64" s="18" t="s">
        <v>274</v>
      </c>
      <c r="B64" s="19" t="s">
        <v>235</v>
      </c>
      <c r="D64" s="4">
        <f>+Octubre!F64</f>
        <v>41311.863000000005</v>
      </c>
      <c r="E64" s="4">
        <v>1905.12</v>
      </c>
      <c r="F64" s="4">
        <f>+E64+D64</f>
        <v>43216.983000000007</v>
      </c>
      <c r="G64" s="17">
        <f>+C64-F64</f>
        <v>-43216.983000000007</v>
      </c>
      <c r="I64" s="3"/>
    </row>
    <row r="65" spans="1:9" x14ac:dyDescent="0.2">
      <c r="A65" s="18" t="s">
        <v>293</v>
      </c>
      <c r="B65" s="19" t="s">
        <v>318</v>
      </c>
      <c r="C65" s="3"/>
      <c r="D65" s="4">
        <f>+Octubre!F65</f>
        <v>538754.9</v>
      </c>
      <c r="F65" s="4">
        <f>+E65+D65</f>
        <v>538754.9</v>
      </c>
      <c r="G65" s="17">
        <f>+C65-F65</f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F66" s="4">
        <f>+E66+D66</f>
        <v>0</v>
      </c>
      <c r="G66" s="17">
        <f>+C66-F66</f>
        <v>86000000</v>
      </c>
      <c r="I66" s="3"/>
    </row>
    <row r="67" spans="1:9" x14ac:dyDescent="0.2">
      <c r="A67" s="18"/>
      <c r="G67" s="17"/>
      <c r="I67" s="3"/>
    </row>
    <row r="68" spans="1:9" x14ac:dyDescent="0.2">
      <c r="A68" s="18"/>
      <c r="G68" s="17"/>
      <c r="I68" s="3"/>
    </row>
    <row r="69" spans="1:9" x14ac:dyDescent="0.2">
      <c r="A69" s="18"/>
      <c r="G69" s="17"/>
      <c r="I69" s="3"/>
    </row>
    <row r="70" spans="1:9" x14ac:dyDescent="0.2">
      <c r="A70" s="18"/>
      <c r="B70" s="5" t="s">
        <v>250</v>
      </c>
      <c r="C70" s="6"/>
      <c r="F70" s="33" t="s">
        <v>291</v>
      </c>
      <c r="I70" s="3"/>
    </row>
    <row r="71" spans="1:9" x14ac:dyDescent="0.2">
      <c r="A71" s="18"/>
      <c r="G71" s="17"/>
      <c r="I71" s="3"/>
    </row>
    <row r="72" spans="1:9" x14ac:dyDescent="0.2">
      <c r="A72" s="18"/>
      <c r="G72" s="17"/>
      <c r="I72" s="3"/>
    </row>
    <row r="73" spans="1:9" x14ac:dyDescent="0.2">
      <c r="A73" s="18"/>
      <c r="B73" s="31"/>
      <c r="I73" s="3"/>
    </row>
    <row r="74" spans="1:9" x14ac:dyDescent="0.2">
      <c r="A74" s="10" t="s">
        <v>76</v>
      </c>
      <c r="B74" s="11" t="s">
        <v>77</v>
      </c>
      <c r="C74" s="32">
        <f>+C75+C82</f>
        <v>0</v>
      </c>
      <c r="D74" s="32">
        <f t="shared" ref="D74:G74" si="30">+D75+D82</f>
        <v>0</v>
      </c>
      <c r="E74" s="32">
        <f t="shared" si="30"/>
        <v>0</v>
      </c>
      <c r="F74" s="32">
        <f t="shared" si="30"/>
        <v>0</v>
      </c>
      <c r="G74" s="32">
        <f t="shared" si="30"/>
        <v>0</v>
      </c>
      <c r="I74" s="3"/>
    </row>
    <row r="75" spans="1:9" x14ac:dyDescent="0.2">
      <c r="A75" s="15" t="s">
        <v>78</v>
      </c>
      <c r="B75" s="16" t="s">
        <v>79</v>
      </c>
      <c r="C75" s="23">
        <f>+C76</f>
        <v>0</v>
      </c>
      <c r="D75" s="23">
        <f t="shared" ref="D75:G75" si="31">+D76</f>
        <v>0</v>
      </c>
      <c r="E75" s="23">
        <f t="shared" si="31"/>
        <v>0</v>
      </c>
      <c r="F75" s="23">
        <f t="shared" si="31"/>
        <v>0</v>
      </c>
      <c r="G75" s="23">
        <f t="shared" si="31"/>
        <v>0</v>
      </c>
      <c r="I75" s="3"/>
    </row>
    <row r="76" spans="1:9" x14ac:dyDescent="0.2">
      <c r="A76" s="15" t="s">
        <v>80</v>
      </c>
      <c r="B76" s="16" t="s">
        <v>81</v>
      </c>
      <c r="C76" s="23">
        <f>SUM(C77:C80)</f>
        <v>0</v>
      </c>
      <c r="D76" s="23">
        <f t="shared" ref="D76:G76" si="32">SUM(D77:D80)</f>
        <v>0</v>
      </c>
      <c r="E76" s="23">
        <f t="shared" si="32"/>
        <v>0</v>
      </c>
      <c r="F76" s="23">
        <f t="shared" si="32"/>
        <v>0</v>
      </c>
      <c r="G76" s="23">
        <f t="shared" si="32"/>
        <v>0</v>
      </c>
      <c r="I76" s="3"/>
    </row>
    <row r="77" spans="1:9" x14ac:dyDescent="0.2">
      <c r="A77" s="18" t="s">
        <v>82</v>
      </c>
      <c r="B77" s="3" t="s">
        <v>83</v>
      </c>
      <c r="D77" s="4">
        <f>+Octubre!F76</f>
        <v>0</v>
      </c>
      <c r="F77" s="4">
        <f t="shared" ref="F77:F78" si="33">+E77+D77</f>
        <v>0</v>
      </c>
      <c r="G77" s="17">
        <f t="shared" ref="G77:G78" si="34">+C77-F77</f>
        <v>0</v>
      </c>
      <c r="I77" s="3"/>
    </row>
    <row r="78" spans="1:9" x14ac:dyDescent="0.2">
      <c r="A78" s="18" t="s">
        <v>84</v>
      </c>
      <c r="B78" s="3" t="s">
        <v>85</v>
      </c>
      <c r="D78" s="4">
        <f>+Octubre!F77</f>
        <v>0</v>
      </c>
      <c r="F78" s="4">
        <f t="shared" si="33"/>
        <v>0</v>
      </c>
      <c r="G78" s="17">
        <f t="shared" si="34"/>
        <v>0</v>
      </c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8"/>
      <c r="B81" s="31"/>
      <c r="I81" s="3"/>
    </row>
    <row r="82" spans="1:9" x14ac:dyDescent="0.2">
      <c r="A82" s="15" t="s">
        <v>86</v>
      </c>
      <c r="B82" s="16" t="s">
        <v>87</v>
      </c>
      <c r="C82" s="23">
        <f>+C83</f>
        <v>0</v>
      </c>
      <c r="D82" s="23">
        <f t="shared" ref="D82:G82" si="35">+D83</f>
        <v>0</v>
      </c>
      <c r="E82" s="23">
        <f t="shared" si="35"/>
        <v>0</v>
      </c>
      <c r="F82" s="23">
        <f t="shared" si="35"/>
        <v>0</v>
      </c>
      <c r="G82" s="23">
        <f t="shared" si="35"/>
        <v>0</v>
      </c>
      <c r="I82" s="3"/>
    </row>
    <row r="83" spans="1:9" x14ac:dyDescent="0.2">
      <c r="A83" s="15" t="s">
        <v>88</v>
      </c>
      <c r="B83" s="16" t="s">
        <v>87</v>
      </c>
      <c r="C83" s="23">
        <f>SUM(C84:C86)</f>
        <v>0</v>
      </c>
      <c r="D83" s="23">
        <f t="shared" ref="D83:G83" si="36">SUM(D84:D86)</f>
        <v>0</v>
      </c>
      <c r="E83" s="23">
        <f t="shared" si="36"/>
        <v>0</v>
      </c>
      <c r="F83" s="23">
        <f t="shared" si="36"/>
        <v>0</v>
      </c>
      <c r="G83" s="23">
        <f t="shared" si="36"/>
        <v>0</v>
      </c>
      <c r="I83" s="3"/>
    </row>
    <row r="84" spans="1:9" x14ac:dyDescent="0.2">
      <c r="A84" s="18" t="s">
        <v>89</v>
      </c>
      <c r="B84" s="3" t="s">
        <v>237</v>
      </c>
      <c r="C84" s="6"/>
      <c r="D84" s="4">
        <f>+Octubre!F83</f>
        <v>0</v>
      </c>
      <c r="F84" s="4">
        <f t="shared" ref="F84:F86" si="37">+E84+D84</f>
        <v>0</v>
      </c>
      <c r="G84" s="17">
        <f t="shared" ref="G84:G86" si="38">+C84-F84</f>
        <v>0</v>
      </c>
      <c r="I84" s="3"/>
    </row>
    <row r="85" spans="1:9" x14ac:dyDescent="0.2">
      <c r="A85" s="18" t="s">
        <v>90</v>
      </c>
      <c r="B85" s="27" t="s">
        <v>239</v>
      </c>
      <c r="D85" s="4">
        <f>+Octubre!F84</f>
        <v>0</v>
      </c>
      <c r="F85" s="4">
        <f t="shared" si="37"/>
        <v>0</v>
      </c>
      <c r="G85" s="17">
        <f t="shared" si="38"/>
        <v>0</v>
      </c>
      <c r="I85" s="3"/>
    </row>
    <row r="86" spans="1:9" x14ac:dyDescent="0.2">
      <c r="A86" s="18" t="s">
        <v>91</v>
      </c>
      <c r="B86" s="19" t="s">
        <v>238</v>
      </c>
      <c r="D86" s="4">
        <f>+Octubre!F85</f>
        <v>0</v>
      </c>
      <c r="F86" s="4">
        <f t="shared" si="37"/>
        <v>0</v>
      </c>
      <c r="G86" s="17">
        <f t="shared" si="38"/>
        <v>0</v>
      </c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31"/>
      <c r="I110" s="3"/>
    </row>
    <row r="111" spans="1:9" x14ac:dyDescent="0.2">
      <c r="A111" s="18"/>
      <c r="B111" s="31"/>
      <c r="I111" s="3"/>
    </row>
    <row r="112" spans="1:9" x14ac:dyDescent="0.2">
      <c r="A112" s="18"/>
      <c r="B112" s="31"/>
      <c r="I112" s="3"/>
    </row>
    <row r="113" spans="1:9" x14ac:dyDescent="0.2">
      <c r="A113" s="18"/>
      <c r="B113" s="31"/>
      <c r="I113" s="3"/>
    </row>
    <row r="114" spans="1:9" x14ac:dyDescent="0.2">
      <c r="A114" s="18"/>
      <c r="B114" s="31"/>
      <c r="I114" s="3"/>
    </row>
    <row r="115" spans="1:9" x14ac:dyDescent="0.2">
      <c r="A115" s="18"/>
      <c r="B115" s="31"/>
      <c r="I115" s="3"/>
    </row>
    <row r="116" spans="1:9" x14ac:dyDescent="0.2">
      <c r="A116" s="18"/>
      <c r="B116" s="31"/>
      <c r="I116" s="3"/>
    </row>
    <row r="117" spans="1:9" x14ac:dyDescent="0.2">
      <c r="A117" s="18"/>
      <c r="B117" s="31"/>
      <c r="I117" s="3"/>
    </row>
    <row r="118" spans="1:9" x14ac:dyDescent="0.2">
      <c r="A118" s="18"/>
      <c r="B118" s="31"/>
      <c r="I118" s="3"/>
    </row>
    <row r="119" spans="1:9" x14ac:dyDescent="0.2">
      <c r="A119" s="18"/>
      <c r="B119" s="31"/>
      <c r="I119" s="3"/>
    </row>
    <row r="120" spans="1:9" x14ac:dyDescent="0.2">
      <c r="A120" s="18"/>
      <c r="B120" s="31"/>
      <c r="I120" s="3"/>
    </row>
    <row r="121" spans="1:9" x14ac:dyDescent="0.2">
      <c r="A121" s="18"/>
      <c r="B121" s="31"/>
      <c r="I121" s="3"/>
    </row>
    <row r="122" spans="1:9" x14ac:dyDescent="0.2">
      <c r="A122" s="18"/>
      <c r="B122" s="31"/>
      <c r="I122" s="3"/>
    </row>
    <row r="123" spans="1:9" x14ac:dyDescent="0.2">
      <c r="A123" s="18"/>
      <c r="B123" s="31"/>
      <c r="I123" s="3"/>
    </row>
    <row r="124" spans="1:9" x14ac:dyDescent="0.2">
      <c r="A124" s="18"/>
      <c r="B124" s="31"/>
      <c r="I124" s="3"/>
    </row>
    <row r="125" spans="1:9" x14ac:dyDescent="0.2">
      <c r="A125" s="18"/>
      <c r="B125" s="31"/>
      <c r="I125" s="3"/>
    </row>
    <row r="126" spans="1:9" x14ac:dyDescent="0.2">
      <c r="A126" s="18"/>
      <c r="B126" s="31"/>
      <c r="I126" s="3"/>
    </row>
    <row r="127" spans="1:9" x14ac:dyDescent="0.2">
      <c r="A127" s="18"/>
      <c r="B127" s="31"/>
      <c r="I127" s="3"/>
    </row>
    <row r="128" spans="1:9" x14ac:dyDescent="0.2">
      <c r="A128" s="18"/>
      <c r="B128" s="31"/>
      <c r="I128" s="3"/>
    </row>
    <row r="129" spans="1:9" x14ac:dyDescent="0.2">
      <c r="A129" s="18"/>
      <c r="B129" s="31"/>
      <c r="I129" s="3"/>
    </row>
    <row r="130" spans="1:9" x14ac:dyDescent="0.2">
      <c r="A130" s="18"/>
      <c r="B130" s="31"/>
      <c r="I130" s="3"/>
    </row>
    <row r="131" spans="1:9" x14ac:dyDescent="0.2">
      <c r="A131" s="18"/>
      <c r="B131" s="31"/>
      <c r="I131" s="3"/>
    </row>
    <row r="132" spans="1:9" x14ac:dyDescent="0.2">
      <c r="A132" s="18"/>
      <c r="B132" s="31"/>
      <c r="I132" s="3"/>
    </row>
    <row r="133" spans="1:9" x14ac:dyDescent="0.2">
      <c r="A133" s="18"/>
      <c r="B133" s="31"/>
      <c r="I133" s="3"/>
    </row>
    <row r="134" spans="1:9" x14ac:dyDescent="0.2">
      <c r="A134" s="18"/>
      <c r="B134" s="94" t="str">
        <f>+B2</f>
        <v>MUNICIPALIDAD DE LAS COLORADAS</v>
      </c>
      <c r="C134" s="94"/>
      <c r="I134" s="3"/>
    </row>
    <row r="135" spans="1:9" x14ac:dyDescent="0.2">
      <c r="A135" s="18"/>
      <c r="B135" s="94" t="s">
        <v>92</v>
      </c>
      <c r="C135" s="94"/>
      <c r="I135" s="3"/>
    </row>
    <row r="136" spans="1:9" x14ac:dyDescent="0.2">
      <c r="A136" s="18"/>
      <c r="B136" s="5"/>
      <c r="I136" s="3"/>
    </row>
    <row r="137" spans="1:9" x14ac:dyDescent="0.2">
      <c r="A137" s="18"/>
      <c r="B137" s="5" t="s">
        <v>251</v>
      </c>
      <c r="F137" s="33" t="str">
        <f>+F5</f>
        <v>NOVIEMBRE DE 2020</v>
      </c>
      <c r="I137" s="3"/>
    </row>
    <row r="138" spans="1:9" x14ac:dyDescent="0.2">
      <c r="A138" s="18"/>
      <c r="B138" s="5"/>
      <c r="C138" s="34"/>
      <c r="D138" s="34"/>
      <c r="E138" s="34"/>
      <c r="F138" s="34"/>
      <c r="G138" s="19"/>
      <c r="I138" s="3"/>
    </row>
    <row r="139" spans="1:9" x14ac:dyDescent="0.2">
      <c r="A139" s="18"/>
      <c r="B139" s="5"/>
      <c r="C139" s="14"/>
      <c r="D139" s="14"/>
      <c r="E139" s="14"/>
      <c r="F139" s="14"/>
      <c r="G139" s="13"/>
      <c r="I139" s="3"/>
    </row>
    <row r="140" spans="1:9" x14ac:dyDescent="0.2">
      <c r="A140" s="10" t="s">
        <v>281</v>
      </c>
      <c r="B140" s="11" t="s">
        <v>253</v>
      </c>
      <c r="C140" s="12">
        <f>+C141+C206+C232+C238+C244</f>
        <v>140308042</v>
      </c>
      <c r="D140" s="12">
        <f>+D141+D206+D232+D238+D244</f>
        <v>101275518.25</v>
      </c>
      <c r="E140" s="12">
        <f>+E141+E206+E232+E238+E244</f>
        <v>9941549.6000000015</v>
      </c>
      <c r="F140" s="12">
        <f>+F141+F206+F232+F238+F244</f>
        <v>111217067.85000001</v>
      </c>
      <c r="G140" s="12">
        <f>+G141+G206+G232+G238+G244</f>
        <v>29090974.150000002</v>
      </c>
      <c r="I140" s="3"/>
    </row>
    <row r="141" spans="1:9" x14ac:dyDescent="0.2">
      <c r="A141" s="10" t="s">
        <v>93</v>
      </c>
      <c r="B141" s="11" t="s">
        <v>94</v>
      </c>
      <c r="C141" s="12">
        <f>+C142+C181</f>
        <v>111480822</v>
      </c>
      <c r="D141" s="12">
        <f>+D142+D181</f>
        <v>93731748.979999989</v>
      </c>
      <c r="E141" s="12">
        <f>+E142+E181</f>
        <v>9635106.0100000016</v>
      </c>
      <c r="F141" s="12">
        <f>+F142+F181</f>
        <v>103366854.99000001</v>
      </c>
      <c r="G141" s="12">
        <f>+G142+G181</f>
        <v>8113967.0100000007</v>
      </c>
      <c r="I141" s="3"/>
    </row>
    <row r="142" spans="1:9" x14ac:dyDescent="0.2">
      <c r="A142" s="10" t="s">
        <v>95</v>
      </c>
      <c r="B142" s="11" t="s">
        <v>96</v>
      </c>
      <c r="C142" s="12">
        <f>+C143+C152</f>
        <v>106215282</v>
      </c>
      <c r="D142" s="12">
        <f>+D143+D152</f>
        <v>81604850.00999999</v>
      </c>
      <c r="E142" s="12">
        <f>+E143+E152</f>
        <v>8460438.0100000016</v>
      </c>
      <c r="F142" s="12">
        <f>+F143+F152</f>
        <v>90065288.020000011</v>
      </c>
      <c r="G142" s="12">
        <f>+G143+G152</f>
        <v>16149993.98</v>
      </c>
      <c r="I142" s="3"/>
    </row>
    <row r="143" spans="1:9" x14ac:dyDescent="0.2">
      <c r="A143" s="10" t="s">
        <v>97</v>
      </c>
      <c r="B143" s="11" t="s">
        <v>98</v>
      </c>
      <c r="C143" s="12">
        <f>SUM(C144:C150)</f>
        <v>85094930</v>
      </c>
      <c r="D143" s="12">
        <f>SUM(D144:D150)</f>
        <v>73323356.719999999</v>
      </c>
      <c r="E143" s="12">
        <f>SUM(E144:E150)</f>
        <v>7191609.790000001</v>
      </c>
      <c r="F143" s="12">
        <f>SUM(F144:F150)</f>
        <v>80514966.510000005</v>
      </c>
      <c r="G143" s="12">
        <f>SUM(G144:G150)</f>
        <v>4579963.4900000012</v>
      </c>
      <c r="I143" s="3"/>
    </row>
    <row r="144" spans="1:9" x14ac:dyDescent="0.2">
      <c r="A144" s="18" t="s">
        <v>99</v>
      </c>
      <c r="B144" s="19" t="s">
        <v>296</v>
      </c>
      <c r="C144" s="4">
        <v>56371312</v>
      </c>
      <c r="D144" s="4">
        <f>+Octubre!F144</f>
        <v>22170403.18</v>
      </c>
      <c r="E144" s="4">
        <v>2271556.7400000002</v>
      </c>
      <c r="F144" s="4">
        <f t="shared" ref="F144:F148" si="39">+E144+D144</f>
        <v>24441959.920000002</v>
      </c>
      <c r="G144" s="17">
        <f t="shared" ref="G144:G148" si="40">+C144-F144</f>
        <v>31929352.079999998</v>
      </c>
      <c r="I144" s="3"/>
    </row>
    <row r="145" spans="1:9" x14ac:dyDescent="0.2">
      <c r="A145" s="18" t="s">
        <v>100</v>
      </c>
      <c r="B145" s="19" t="s">
        <v>232</v>
      </c>
      <c r="C145" s="4">
        <v>21501340</v>
      </c>
      <c r="D145" s="4">
        <f>+Octubre!F145</f>
        <v>33211980.82</v>
      </c>
      <c r="E145" s="4">
        <v>3456648.12</v>
      </c>
      <c r="F145" s="4">
        <f t="shared" si="39"/>
        <v>36668628.939999998</v>
      </c>
      <c r="G145" s="17">
        <f t="shared" si="40"/>
        <v>-15167288.939999998</v>
      </c>
      <c r="I145" s="3"/>
    </row>
    <row r="146" spans="1:9" x14ac:dyDescent="0.2">
      <c r="A146" s="18" t="s">
        <v>101</v>
      </c>
      <c r="B146" s="19" t="s">
        <v>297</v>
      </c>
      <c r="C146" s="4">
        <v>2149840</v>
      </c>
      <c r="D146" s="4">
        <f>+Octubre!F146</f>
        <v>1022607.9199999998</v>
      </c>
      <c r="E146" s="4">
        <v>100377.82</v>
      </c>
      <c r="F146" s="4">
        <f t="shared" si="39"/>
        <v>1122985.7399999998</v>
      </c>
      <c r="G146" s="17">
        <f t="shared" si="40"/>
        <v>1026854.2600000002</v>
      </c>
      <c r="I146" s="3"/>
    </row>
    <row r="147" spans="1:9" x14ac:dyDescent="0.2">
      <c r="A147" s="18" t="s">
        <v>102</v>
      </c>
      <c r="B147" s="19" t="s">
        <v>298</v>
      </c>
      <c r="C147" s="4">
        <v>1896818</v>
      </c>
      <c r="D147" s="4">
        <f>+Octubre!F147</f>
        <v>13125717.440000001</v>
      </c>
      <c r="E147" s="4">
        <v>1291992.02</v>
      </c>
      <c r="F147" s="4">
        <f t="shared" si="39"/>
        <v>14417709.460000001</v>
      </c>
      <c r="G147" s="17">
        <f t="shared" si="40"/>
        <v>-12520891.460000001</v>
      </c>
      <c r="I147" s="3"/>
    </row>
    <row r="148" spans="1:9" x14ac:dyDescent="0.2">
      <c r="A148" s="18" t="s">
        <v>103</v>
      </c>
      <c r="B148" s="19" t="s">
        <v>299</v>
      </c>
      <c r="C148" s="4">
        <v>1290100</v>
      </c>
      <c r="D148" s="4">
        <f>+Octubre!F148</f>
        <v>1076051.28</v>
      </c>
      <c r="E148" s="4">
        <v>71035.09</v>
      </c>
      <c r="F148" s="4">
        <f t="shared" si="39"/>
        <v>1147086.3700000001</v>
      </c>
      <c r="G148" s="17">
        <f t="shared" si="40"/>
        <v>143013.62999999989</v>
      </c>
      <c r="I148" s="3"/>
    </row>
    <row r="149" spans="1:9" x14ac:dyDescent="0.2">
      <c r="A149" s="18" t="s">
        <v>309</v>
      </c>
      <c r="B149" s="3" t="s">
        <v>310</v>
      </c>
      <c r="C149" s="4">
        <v>1885520</v>
      </c>
      <c r="D149" s="4">
        <f>+Octubre!F149</f>
        <v>2716596.08</v>
      </c>
      <c r="F149" s="4">
        <f t="shared" ref="F149" si="41">+E149+D149</f>
        <v>2716596.08</v>
      </c>
      <c r="G149" s="17">
        <f t="shared" ref="G149" si="42">+C149-F149</f>
        <v>-831076.08000000007</v>
      </c>
      <c r="I149" s="3"/>
    </row>
    <row r="150" spans="1:9" x14ac:dyDescent="0.2">
      <c r="A150" s="18"/>
      <c r="B150" s="19"/>
      <c r="G150" s="17"/>
      <c r="I150" s="3"/>
    </row>
    <row r="151" spans="1:9" x14ac:dyDescent="0.2">
      <c r="A151" s="19"/>
      <c r="B151" s="19"/>
      <c r="I151" s="3"/>
    </row>
    <row r="152" spans="1:9" x14ac:dyDescent="0.2">
      <c r="A152" s="10" t="s">
        <v>104</v>
      </c>
      <c r="B152" s="11" t="s">
        <v>105</v>
      </c>
      <c r="C152" s="12">
        <f>SUM(C153:C179)</f>
        <v>21120352</v>
      </c>
      <c r="D152" s="12">
        <f>SUM(D153:D179)</f>
        <v>8281493.2899999991</v>
      </c>
      <c r="E152" s="12">
        <f>SUM(E153:E179)</f>
        <v>1268828.22</v>
      </c>
      <c r="F152" s="12">
        <f>SUM(F153:F179)</f>
        <v>9550321.5100000016</v>
      </c>
      <c r="G152" s="12">
        <f>SUM(G153:G179)</f>
        <v>11570030.489999998</v>
      </c>
      <c r="I152" s="3"/>
    </row>
    <row r="153" spans="1:9" x14ac:dyDescent="0.2">
      <c r="A153" s="18" t="s">
        <v>106</v>
      </c>
      <c r="B153" s="19" t="s">
        <v>39</v>
      </c>
      <c r="C153" s="6">
        <v>511000</v>
      </c>
      <c r="D153" s="4">
        <f>+Octubre!F153</f>
        <v>139000</v>
      </c>
      <c r="E153" s="4">
        <v>5500</v>
      </c>
      <c r="F153" s="4">
        <f t="shared" ref="F153:F176" si="43">+E153+D153</f>
        <v>144500</v>
      </c>
      <c r="G153" s="17">
        <f t="shared" ref="G153:G176" si="44">+C153-F153</f>
        <v>366500</v>
      </c>
      <c r="I153" s="3"/>
    </row>
    <row r="154" spans="1:9" x14ac:dyDescent="0.2">
      <c r="A154" s="18" t="s">
        <v>107</v>
      </c>
      <c r="B154" s="19" t="s">
        <v>108</v>
      </c>
      <c r="C154" s="4">
        <v>1805440</v>
      </c>
      <c r="D154" s="4">
        <f>+Octubre!F154</f>
        <v>67260</v>
      </c>
      <c r="E154" s="4">
        <v>3350</v>
      </c>
      <c r="F154" s="4">
        <f t="shared" si="43"/>
        <v>70610</v>
      </c>
      <c r="G154" s="17">
        <f t="shared" si="44"/>
        <v>1734830</v>
      </c>
      <c r="I154" s="3"/>
    </row>
    <row r="155" spans="1:9" x14ac:dyDescent="0.2">
      <c r="A155" s="18" t="s">
        <v>109</v>
      </c>
      <c r="B155" s="19" t="s">
        <v>110</v>
      </c>
      <c r="C155" s="4">
        <v>2469810</v>
      </c>
      <c r="D155" s="4">
        <f>+Octubre!F155</f>
        <v>883765.84000000008</v>
      </c>
      <c r="E155" s="4">
        <v>114624</v>
      </c>
      <c r="F155" s="4">
        <f t="shared" si="43"/>
        <v>998389.84000000008</v>
      </c>
      <c r="G155" s="17">
        <f t="shared" si="44"/>
        <v>1471420.16</v>
      </c>
      <c r="I155" s="3"/>
    </row>
    <row r="156" spans="1:9" x14ac:dyDescent="0.2">
      <c r="A156" s="18" t="s">
        <v>111</v>
      </c>
      <c r="B156" s="19" t="s">
        <v>112</v>
      </c>
      <c r="C156" s="4">
        <v>771400</v>
      </c>
      <c r="D156" s="4">
        <f>+Octubre!F156</f>
        <v>92154.49</v>
      </c>
      <c r="E156" s="4">
        <v>32760</v>
      </c>
      <c r="F156" s="4">
        <f t="shared" si="43"/>
        <v>124914.49</v>
      </c>
      <c r="G156" s="17">
        <f t="shared" si="44"/>
        <v>646485.51</v>
      </c>
      <c r="H156" s="4"/>
      <c r="I156" s="3"/>
    </row>
    <row r="157" spans="1:9" x14ac:dyDescent="0.2">
      <c r="A157" s="18" t="s">
        <v>113</v>
      </c>
      <c r="B157" s="19" t="s">
        <v>114</v>
      </c>
      <c r="C157" s="4">
        <v>505400</v>
      </c>
      <c r="D157" s="4">
        <f>+Octubre!F157</f>
        <v>24029.989999999998</v>
      </c>
      <c r="E157" s="4">
        <v>16359.77</v>
      </c>
      <c r="F157" s="4">
        <f t="shared" si="43"/>
        <v>40389.759999999995</v>
      </c>
      <c r="G157" s="17">
        <f t="shared" si="44"/>
        <v>465010.24</v>
      </c>
      <c r="I157" s="3"/>
    </row>
    <row r="158" spans="1:9" x14ac:dyDescent="0.2">
      <c r="A158" s="18" t="s">
        <v>115</v>
      </c>
      <c r="B158" s="19" t="s">
        <v>116</v>
      </c>
      <c r="C158" s="4">
        <v>760900</v>
      </c>
      <c r="D158" s="4">
        <f>+Octubre!F158</f>
        <v>627167.03</v>
      </c>
      <c r="E158" s="4">
        <v>113535.87</v>
      </c>
      <c r="F158" s="4">
        <f t="shared" si="43"/>
        <v>740702.9</v>
      </c>
      <c r="G158" s="17">
        <f t="shared" si="44"/>
        <v>20197.099999999977</v>
      </c>
      <c r="I158" s="3"/>
    </row>
    <row r="159" spans="1:9" x14ac:dyDescent="0.2">
      <c r="A159" s="18" t="s">
        <v>117</v>
      </c>
      <c r="B159" s="19" t="s">
        <v>118</v>
      </c>
      <c r="C159" s="4">
        <v>1137400</v>
      </c>
      <c r="D159" s="4">
        <f>+Octubre!F159</f>
        <v>697120.08000000007</v>
      </c>
      <c r="E159" s="4">
        <v>29995.7</v>
      </c>
      <c r="F159" s="4">
        <f t="shared" si="43"/>
        <v>727115.78</v>
      </c>
      <c r="G159" s="17">
        <f t="shared" si="44"/>
        <v>410284.22</v>
      </c>
      <c r="I159" s="3"/>
    </row>
    <row r="160" spans="1:9" x14ac:dyDescent="0.2">
      <c r="A160" s="18" t="s">
        <v>119</v>
      </c>
      <c r="B160" s="19" t="s">
        <v>231</v>
      </c>
      <c r="D160" s="4">
        <f>+Octubre!F160</f>
        <v>376401.44</v>
      </c>
      <c r="E160" s="4">
        <v>35385.24</v>
      </c>
      <c r="F160" s="4">
        <f t="shared" si="43"/>
        <v>411786.68</v>
      </c>
      <c r="G160" s="17">
        <f t="shared" si="44"/>
        <v>-411786.68</v>
      </c>
      <c r="I160" s="3"/>
    </row>
    <row r="161" spans="1:9" x14ac:dyDescent="0.2">
      <c r="A161" s="18" t="s">
        <v>120</v>
      </c>
      <c r="B161" s="19" t="s">
        <v>121</v>
      </c>
      <c r="D161" s="4">
        <f>+Octubre!F161</f>
        <v>27171.69</v>
      </c>
      <c r="F161" s="4">
        <f t="shared" si="43"/>
        <v>27171.69</v>
      </c>
      <c r="G161" s="17">
        <f t="shared" si="44"/>
        <v>-27171.69</v>
      </c>
      <c r="I161" s="3"/>
    </row>
    <row r="162" spans="1:9" x14ac:dyDescent="0.2">
      <c r="A162" s="18" t="s">
        <v>122</v>
      </c>
      <c r="B162" s="19" t="s">
        <v>123</v>
      </c>
      <c r="C162" s="4">
        <v>1118824</v>
      </c>
      <c r="D162" s="4">
        <f>+Octubre!F162</f>
        <v>1317090.23</v>
      </c>
      <c r="E162" s="4">
        <v>264810.92</v>
      </c>
      <c r="F162" s="4">
        <f t="shared" si="43"/>
        <v>1581901.15</v>
      </c>
      <c r="G162" s="17">
        <f t="shared" si="44"/>
        <v>-463077.14999999991</v>
      </c>
      <c r="I162" s="3"/>
    </row>
    <row r="163" spans="1:9" x14ac:dyDescent="0.2">
      <c r="A163" s="18" t="s">
        <v>124</v>
      </c>
      <c r="B163" s="24" t="s">
        <v>125</v>
      </c>
      <c r="C163" s="6">
        <v>154700</v>
      </c>
      <c r="D163" s="4">
        <f>+Octubre!F163</f>
        <v>59865</v>
      </c>
      <c r="E163" s="4">
        <v>5000</v>
      </c>
      <c r="F163" s="4">
        <f t="shared" si="43"/>
        <v>64865</v>
      </c>
      <c r="G163" s="17">
        <f t="shared" si="44"/>
        <v>89835</v>
      </c>
      <c r="I163" s="3"/>
    </row>
    <row r="164" spans="1:9" x14ac:dyDescent="0.2">
      <c r="A164" s="18" t="s">
        <v>126</v>
      </c>
      <c r="B164" s="19" t="s">
        <v>127</v>
      </c>
      <c r="C164" s="4">
        <v>144690</v>
      </c>
      <c r="D164" s="4">
        <f>+Octubre!F164</f>
        <v>162846.15</v>
      </c>
      <c r="E164" s="4">
        <v>3690</v>
      </c>
      <c r="F164" s="4">
        <f t="shared" si="43"/>
        <v>166536.15</v>
      </c>
      <c r="G164" s="17">
        <f t="shared" si="44"/>
        <v>-21846.149999999994</v>
      </c>
      <c r="I164" s="3"/>
    </row>
    <row r="165" spans="1:9" x14ac:dyDescent="0.2">
      <c r="A165" s="18" t="s">
        <v>128</v>
      </c>
      <c r="B165" s="19" t="s">
        <v>129</v>
      </c>
      <c r="C165" s="4">
        <v>273000</v>
      </c>
      <c r="D165" s="4">
        <f>+Octubre!F165</f>
        <v>184019.72999999998</v>
      </c>
      <c r="E165" s="4">
        <v>20707.009999999998</v>
      </c>
      <c r="F165" s="4">
        <f t="shared" si="43"/>
        <v>204726.74</v>
      </c>
      <c r="G165" s="17">
        <f t="shared" si="44"/>
        <v>68273.260000000009</v>
      </c>
      <c r="I165" s="3"/>
    </row>
    <row r="166" spans="1:9" x14ac:dyDescent="0.2">
      <c r="A166" s="18" t="s">
        <v>130</v>
      </c>
      <c r="B166" s="19" t="s">
        <v>131</v>
      </c>
      <c r="C166" s="4">
        <v>273000</v>
      </c>
      <c r="D166" s="4">
        <f>+Octubre!F166</f>
        <v>270500</v>
      </c>
      <c r="E166" s="4">
        <v>70010</v>
      </c>
      <c r="F166" s="4">
        <f t="shared" si="43"/>
        <v>340510</v>
      </c>
      <c r="G166" s="17">
        <f t="shared" si="44"/>
        <v>-67510</v>
      </c>
      <c r="I166" s="3"/>
    </row>
    <row r="167" spans="1:9" x14ac:dyDescent="0.2">
      <c r="A167" s="18" t="s">
        <v>132</v>
      </c>
      <c r="B167" s="19" t="s">
        <v>133</v>
      </c>
      <c r="C167" s="4">
        <v>586768</v>
      </c>
      <c r="D167" s="4">
        <f>+Octubre!F167</f>
        <v>780</v>
      </c>
      <c r="E167" s="4">
        <v>43283.25</v>
      </c>
      <c r="F167" s="4">
        <f t="shared" si="43"/>
        <v>44063.25</v>
      </c>
      <c r="G167" s="17">
        <f t="shared" si="44"/>
        <v>542704.75</v>
      </c>
      <c r="I167" s="3"/>
    </row>
    <row r="168" spans="1:9" x14ac:dyDescent="0.2">
      <c r="A168" s="18" t="s">
        <v>134</v>
      </c>
      <c r="B168" s="19" t="s">
        <v>135</v>
      </c>
      <c r="C168" s="4">
        <v>2256800</v>
      </c>
      <c r="D168" s="4">
        <f>+Octubre!F168</f>
        <v>0</v>
      </c>
      <c r="F168" s="4">
        <f t="shared" si="43"/>
        <v>0</v>
      </c>
      <c r="G168" s="17">
        <f t="shared" si="44"/>
        <v>2256800</v>
      </c>
      <c r="I168" s="3"/>
    </row>
    <row r="169" spans="1:9" x14ac:dyDescent="0.2">
      <c r="A169" s="18" t="s">
        <v>136</v>
      </c>
      <c r="B169" s="19" t="s">
        <v>137</v>
      </c>
      <c r="D169" s="4">
        <f>+Octubre!F169</f>
        <v>131954.74</v>
      </c>
      <c r="E169" s="4">
        <v>17533</v>
      </c>
      <c r="F169" s="4">
        <f t="shared" si="43"/>
        <v>149487.74</v>
      </c>
      <c r="G169" s="17">
        <f t="shared" si="44"/>
        <v>-149487.74</v>
      </c>
      <c r="I169" s="3"/>
    </row>
    <row r="170" spans="1:9" x14ac:dyDescent="0.2">
      <c r="A170" s="18" t="s">
        <v>138</v>
      </c>
      <c r="B170" s="19" t="s">
        <v>139</v>
      </c>
      <c r="C170" s="4">
        <v>112840</v>
      </c>
      <c r="D170" s="4">
        <f>+Octubre!F170</f>
        <v>118830.34</v>
      </c>
      <c r="E170" s="4">
        <v>44238.1</v>
      </c>
      <c r="F170" s="4">
        <f t="shared" si="43"/>
        <v>163068.44</v>
      </c>
      <c r="G170" s="17">
        <f t="shared" si="44"/>
        <v>-50228.44</v>
      </c>
      <c r="I170" s="3"/>
    </row>
    <row r="171" spans="1:9" x14ac:dyDescent="0.2">
      <c r="A171" s="18" t="s">
        <v>140</v>
      </c>
      <c r="B171" s="19" t="s">
        <v>141</v>
      </c>
      <c r="C171" s="4">
        <v>1992700</v>
      </c>
      <c r="D171" s="4">
        <f>+Octubre!F171</f>
        <v>1535824</v>
      </c>
      <c r="E171" s="6">
        <v>158000</v>
      </c>
      <c r="F171" s="4">
        <f t="shared" si="43"/>
        <v>1693824</v>
      </c>
      <c r="G171" s="17">
        <f t="shared" si="44"/>
        <v>298876</v>
      </c>
      <c r="I171" s="3"/>
    </row>
    <row r="172" spans="1:9" x14ac:dyDescent="0.2">
      <c r="A172" s="18" t="s">
        <v>142</v>
      </c>
      <c r="B172" s="19" t="s">
        <v>143</v>
      </c>
      <c r="C172" s="4">
        <v>3822000</v>
      </c>
      <c r="D172" s="4">
        <f>+Octubre!F172</f>
        <v>533925.76</v>
      </c>
      <c r="E172" s="4">
        <v>8750.26</v>
      </c>
      <c r="F172" s="4">
        <f t="shared" si="43"/>
        <v>542676.02</v>
      </c>
      <c r="G172" s="17">
        <f t="shared" si="44"/>
        <v>3279323.98</v>
      </c>
      <c r="I172" s="3"/>
    </row>
    <row r="173" spans="1:9" x14ac:dyDescent="0.2">
      <c r="A173" s="18" t="s">
        <v>144</v>
      </c>
      <c r="B173" s="19" t="s">
        <v>146</v>
      </c>
      <c r="D173" s="4">
        <f>+Octubre!F173</f>
        <v>637588.68000000005</v>
      </c>
      <c r="E173" s="4">
        <v>262376.09999999998</v>
      </c>
      <c r="F173" s="4">
        <f>+E173+D173</f>
        <v>899964.78</v>
      </c>
      <c r="G173" s="17">
        <f>+C173-F173</f>
        <v>-899964.78</v>
      </c>
      <c r="I173" s="3"/>
    </row>
    <row r="174" spans="1:9" x14ac:dyDescent="0.2">
      <c r="A174" s="18" t="s">
        <v>145</v>
      </c>
      <c r="B174" s="19" t="s">
        <v>148</v>
      </c>
      <c r="D174" s="4">
        <f>+Octubre!F174</f>
        <v>269781.09999999998</v>
      </c>
      <c r="E174" s="4">
        <v>18919</v>
      </c>
      <c r="F174" s="4">
        <f t="shared" si="43"/>
        <v>288700.09999999998</v>
      </c>
      <c r="G174" s="17">
        <f t="shared" si="44"/>
        <v>-288700.09999999998</v>
      </c>
      <c r="I174" s="3"/>
    </row>
    <row r="175" spans="1:9" x14ac:dyDescent="0.2">
      <c r="A175" s="18" t="s">
        <v>147</v>
      </c>
      <c r="B175" s="24" t="s">
        <v>150</v>
      </c>
      <c r="D175" s="4">
        <f>+Octubre!F175</f>
        <v>15000</v>
      </c>
      <c r="F175" s="4">
        <f t="shared" si="43"/>
        <v>15000</v>
      </c>
      <c r="G175" s="17">
        <f t="shared" si="44"/>
        <v>-15000</v>
      </c>
      <c r="I175" s="3"/>
    </row>
    <row r="176" spans="1:9" x14ac:dyDescent="0.2">
      <c r="A176" s="18" t="s">
        <v>149</v>
      </c>
      <c r="B176" s="24" t="s">
        <v>152</v>
      </c>
      <c r="D176" s="4">
        <f>+Octubre!F176</f>
        <v>109417</v>
      </c>
      <c r="F176" s="4">
        <f t="shared" si="43"/>
        <v>109417</v>
      </c>
      <c r="G176" s="17">
        <f t="shared" si="44"/>
        <v>-109417</v>
      </c>
      <c r="I176" s="3"/>
    </row>
    <row r="177" spans="1:9" x14ac:dyDescent="0.2">
      <c r="A177" s="18" t="s">
        <v>151</v>
      </c>
      <c r="B177" s="24" t="s">
        <v>330</v>
      </c>
      <c r="C177" s="4">
        <v>2423680</v>
      </c>
      <c r="F177" s="4">
        <f t="shared" ref="F177" si="45">+E177+D177</f>
        <v>0</v>
      </c>
      <c r="G177" s="17">
        <f t="shared" ref="G177" si="46">+C177-F177</f>
        <v>2423680</v>
      </c>
      <c r="I177" s="3"/>
    </row>
    <row r="178" spans="1:9" x14ac:dyDescent="0.2">
      <c r="A178" s="19"/>
      <c r="B178" s="35"/>
      <c r="I178" s="3"/>
    </row>
    <row r="179" spans="1:9" x14ac:dyDescent="0.2">
      <c r="A179" s="19"/>
      <c r="B179" s="19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12126898.970000001</v>
      </c>
      <c r="E181" s="32">
        <f t="shared" ref="E181:G181" si="47">+E182</f>
        <v>1174668</v>
      </c>
      <c r="F181" s="32">
        <f t="shared" si="47"/>
        <v>13301566.970000001</v>
      </c>
      <c r="G181" s="32">
        <f t="shared" si="47"/>
        <v>-8036026.9699999997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 t="shared" ref="D182:G182" si="48">SUM(D183:D198)</f>
        <v>12126898.970000001</v>
      </c>
      <c r="E182" s="32">
        <f t="shared" si="48"/>
        <v>1174668</v>
      </c>
      <c r="F182" s="32">
        <f t="shared" si="48"/>
        <v>13301566.970000001</v>
      </c>
      <c r="G182" s="32">
        <f t="shared" si="48"/>
        <v>-8036026.9699999997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D183" s="4">
        <f>+Octubre!F183</f>
        <v>631800.56000000006</v>
      </c>
      <c r="E183" s="6">
        <v>63200</v>
      </c>
      <c r="F183" s="4">
        <f t="shared" ref="F183:F197" si="49">+E183+D183</f>
        <v>695000.56</v>
      </c>
      <c r="G183" s="17">
        <f t="shared" ref="G183:G197" si="50">+C183-F183</f>
        <v>2007979.44</v>
      </c>
      <c r="I183" s="3"/>
    </row>
    <row r="184" spans="1:9" x14ac:dyDescent="0.2">
      <c r="A184" s="18" t="s">
        <v>159</v>
      </c>
      <c r="B184" s="19" t="s">
        <v>160</v>
      </c>
      <c r="D184" s="4">
        <f>+Octubre!F184</f>
        <v>86067.53</v>
      </c>
      <c r="E184" s="6"/>
      <c r="F184" s="4">
        <f t="shared" si="49"/>
        <v>86067.53</v>
      </c>
      <c r="G184" s="17">
        <f t="shared" si="50"/>
        <v>-86067.53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D185" s="4">
        <f>+Octubre!F185</f>
        <v>125800</v>
      </c>
      <c r="E185" s="6"/>
      <c r="F185" s="4">
        <f t="shared" si="49"/>
        <v>125800</v>
      </c>
      <c r="G185" s="17">
        <f t="shared" si="50"/>
        <v>334660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D186" s="4">
        <f>+Octubre!F186</f>
        <v>27975.68</v>
      </c>
      <c r="E186" s="6">
        <v>5706</v>
      </c>
      <c r="F186" s="4">
        <f t="shared" si="49"/>
        <v>33681.68</v>
      </c>
      <c r="G186" s="17">
        <f t="shared" si="50"/>
        <v>248418.32</v>
      </c>
      <c r="I186" s="3"/>
    </row>
    <row r="187" spans="1:9" x14ac:dyDescent="0.2">
      <c r="A187" s="18" t="s">
        <v>0</v>
      </c>
      <c r="B187" s="24" t="s">
        <v>304</v>
      </c>
      <c r="D187" s="4">
        <f>+Octubre!F187</f>
        <v>7855431.4800000004</v>
      </c>
      <c r="E187" s="6">
        <v>881762</v>
      </c>
      <c r="F187" s="4">
        <f t="shared" si="49"/>
        <v>8737193.4800000004</v>
      </c>
      <c r="G187" s="17">
        <f t="shared" si="50"/>
        <v>-8737193.4800000004</v>
      </c>
      <c r="I187" s="3"/>
    </row>
    <row r="188" spans="1:9" x14ac:dyDescent="0.2">
      <c r="A188" s="18" t="s">
        <v>165</v>
      </c>
      <c r="B188" s="24" t="s">
        <v>74</v>
      </c>
      <c r="D188" s="4">
        <f>+Octubre!F188</f>
        <v>319340</v>
      </c>
      <c r="E188" s="6"/>
      <c r="F188" s="4">
        <f t="shared" si="49"/>
        <v>319340</v>
      </c>
      <c r="G188" s="17">
        <f t="shared" si="50"/>
        <v>-319340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D189" s="4">
        <f>+Octubre!F189</f>
        <v>383494.72000000003</v>
      </c>
      <c r="E189" s="6"/>
      <c r="F189" s="4">
        <f t="shared" si="49"/>
        <v>383494.72000000003</v>
      </c>
      <c r="G189" s="17">
        <f t="shared" si="50"/>
        <v>1436505.28</v>
      </c>
      <c r="I189" s="3"/>
    </row>
    <row r="190" spans="1:9" x14ac:dyDescent="0.2">
      <c r="A190" s="18" t="s">
        <v>168</v>
      </c>
      <c r="B190" s="19" t="s">
        <v>169</v>
      </c>
      <c r="C190" s="6"/>
      <c r="D190" s="4">
        <f>+Octubre!F190</f>
        <v>1680000</v>
      </c>
      <c r="E190" s="6">
        <v>210000</v>
      </c>
      <c r="F190" s="4">
        <f t="shared" si="49"/>
        <v>1890000</v>
      </c>
      <c r="G190" s="17">
        <f t="shared" si="50"/>
        <v>-1890000</v>
      </c>
      <c r="I190" s="3"/>
    </row>
    <row r="191" spans="1:9" x14ac:dyDescent="0.2">
      <c r="A191" s="18" t="s">
        <v>170</v>
      </c>
      <c r="B191" s="19" t="s">
        <v>171</v>
      </c>
      <c r="C191" s="6"/>
      <c r="D191" s="4">
        <f>+Octubre!F191</f>
        <v>100000</v>
      </c>
      <c r="E191" s="6"/>
      <c r="F191" s="4">
        <f t="shared" si="49"/>
        <v>100000</v>
      </c>
      <c r="G191" s="17">
        <f t="shared" si="50"/>
        <v>-100000</v>
      </c>
      <c r="I191" s="3"/>
    </row>
    <row r="192" spans="1:9" x14ac:dyDescent="0.2">
      <c r="A192" s="18" t="s">
        <v>172</v>
      </c>
      <c r="B192" s="24" t="s">
        <v>173</v>
      </c>
      <c r="C192" s="6"/>
      <c r="D192" s="4">
        <f>+Octubre!F192</f>
        <v>425000</v>
      </c>
      <c r="E192" s="6"/>
      <c r="F192" s="4">
        <f t="shared" si="49"/>
        <v>425000</v>
      </c>
      <c r="G192" s="17">
        <f t="shared" si="50"/>
        <v>-425000</v>
      </c>
      <c r="I192" s="3"/>
    </row>
    <row r="193" spans="1:9" x14ac:dyDescent="0.2">
      <c r="A193" s="18" t="s">
        <v>1</v>
      </c>
      <c r="B193" s="3" t="s">
        <v>69</v>
      </c>
      <c r="C193" s="6"/>
      <c r="D193" s="4">
        <f>+Octubre!F193</f>
        <v>321500</v>
      </c>
      <c r="E193" s="6"/>
      <c r="F193" s="4">
        <f t="shared" si="49"/>
        <v>321500</v>
      </c>
      <c r="G193" s="17">
        <f t="shared" si="50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D194" s="4">
        <f>+Octubre!F194</f>
        <v>0</v>
      </c>
      <c r="E194" s="6"/>
      <c r="F194" s="4">
        <f t="shared" si="49"/>
        <v>0</v>
      </c>
      <c r="G194" s="17">
        <f t="shared" si="50"/>
        <v>0</v>
      </c>
      <c r="I194" s="3"/>
    </row>
    <row r="195" spans="1:9" x14ac:dyDescent="0.2">
      <c r="A195" s="18" t="s">
        <v>175</v>
      </c>
      <c r="B195" s="19" t="str">
        <f>+Octubre!B195</f>
        <v>Ayuda Social Alquileres</v>
      </c>
      <c r="C195" s="6"/>
      <c r="D195" s="4">
        <f>+Octubre!F195</f>
        <v>63000</v>
      </c>
      <c r="E195" s="6">
        <v>10000</v>
      </c>
      <c r="F195" s="4">
        <f t="shared" si="49"/>
        <v>73000</v>
      </c>
      <c r="G195" s="17">
        <f t="shared" si="50"/>
        <v>-73000</v>
      </c>
      <c r="I195" s="3"/>
    </row>
    <row r="196" spans="1:9" x14ac:dyDescent="0.2">
      <c r="A196" s="18" t="s">
        <v>176</v>
      </c>
      <c r="B196" s="19" t="s">
        <v>178</v>
      </c>
      <c r="C196" s="6"/>
      <c r="D196" s="4">
        <f>+Octubre!F196</f>
        <v>0</v>
      </c>
      <c r="E196" s="6"/>
      <c r="F196" s="4">
        <f t="shared" si="49"/>
        <v>0</v>
      </c>
      <c r="G196" s="17">
        <f t="shared" si="50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D197" s="4">
        <f>+Octubre!F197</f>
        <v>107489</v>
      </c>
      <c r="E197" s="6">
        <v>4000</v>
      </c>
      <c r="F197" s="4">
        <f t="shared" si="49"/>
        <v>111489</v>
      </c>
      <c r="G197" s="17">
        <f t="shared" si="50"/>
        <v>-111489</v>
      </c>
      <c r="I197" s="3"/>
    </row>
    <row r="198" spans="1:9" x14ac:dyDescent="0.2">
      <c r="A198" s="18" t="s">
        <v>280</v>
      </c>
      <c r="B198" s="6" t="s">
        <v>178</v>
      </c>
      <c r="C198" s="6"/>
      <c r="D198" s="4">
        <f>+Octubre!F198</f>
        <v>0</v>
      </c>
      <c r="E198" s="6"/>
      <c r="F198" s="4">
        <f t="shared" ref="F198:F199" si="51">+E198+D198</f>
        <v>0</v>
      </c>
      <c r="G198" s="17">
        <f t="shared" ref="G198:G199" si="52">+C198-F198</f>
        <v>0</v>
      </c>
      <c r="I198" s="3"/>
    </row>
    <row r="199" spans="1:9" x14ac:dyDescent="0.2">
      <c r="A199" s="18"/>
      <c r="B199" s="19"/>
      <c r="F199" s="4">
        <f t="shared" si="51"/>
        <v>0</v>
      </c>
      <c r="G199" s="17">
        <f t="shared" si="52"/>
        <v>0</v>
      </c>
      <c r="I199" s="3"/>
    </row>
    <row r="200" spans="1:9" x14ac:dyDescent="0.2">
      <c r="A200" s="18"/>
      <c r="B200" s="19"/>
      <c r="G200" s="17"/>
      <c r="I200" s="3"/>
    </row>
    <row r="201" spans="1:9" x14ac:dyDescent="0.2">
      <c r="A201" s="18"/>
      <c r="B201" s="19"/>
      <c r="G201" s="17"/>
      <c r="I201" s="3"/>
    </row>
    <row r="202" spans="1:9" x14ac:dyDescent="0.2">
      <c r="A202" s="18"/>
      <c r="B202" s="5" t="s">
        <v>251</v>
      </c>
      <c r="F202" s="33" t="str">
        <f>+F70</f>
        <v>NOVIEMBRE DE 2020</v>
      </c>
      <c r="G202" s="17"/>
      <c r="I202" s="3"/>
    </row>
    <row r="203" spans="1:9" x14ac:dyDescent="0.2">
      <c r="A203" s="18"/>
      <c r="B203" s="19"/>
      <c r="I203" s="3"/>
    </row>
    <row r="204" spans="1:9" x14ac:dyDescent="0.2">
      <c r="A204" s="18"/>
      <c r="B204" s="19"/>
      <c r="C204" s="34"/>
      <c r="D204" s="34"/>
      <c r="E204" s="34"/>
      <c r="F204" s="34"/>
      <c r="G204" s="19"/>
      <c r="I204" s="3"/>
    </row>
    <row r="205" spans="1:9" x14ac:dyDescent="0.2">
      <c r="A205" s="18"/>
      <c r="B205" s="19"/>
      <c r="C205" s="14"/>
      <c r="D205" s="14"/>
      <c r="E205" s="14"/>
      <c r="F205" s="14"/>
      <c r="G205" s="13"/>
      <c r="I205" s="3"/>
    </row>
    <row r="206" spans="1:9" x14ac:dyDescent="0.2">
      <c r="A206" s="10" t="s">
        <v>179</v>
      </c>
      <c r="B206" s="11" t="s">
        <v>180</v>
      </c>
      <c r="C206" s="12">
        <f>+C207+C219</f>
        <v>18014600</v>
      </c>
      <c r="D206" s="12">
        <f t="shared" ref="D206:G206" si="53">+D207+D219</f>
        <v>160352.70000000001</v>
      </c>
      <c r="E206" s="30">
        <f t="shared" si="53"/>
        <v>33500</v>
      </c>
      <c r="F206" s="30">
        <f t="shared" si="53"/>
        <v>193852.7</v>
      </c>
      <c r="G206" s="30">
        <f t="shared" si="53"/>
        <v>17820747.300000001</v>
      </c>
      <c r="I206" s="3"/>
    </row>
    <row r="207" spans="1:9" x14ac:dyDescent="0.2">
      <c r="A207" s="10" t="s">
        <v>181</v>
      </c>
      <c r="B207" s="11" t="s">
        <v>182</v>
      </c>
      <c r="C207" s="86">
        <f>SUM(C208:C217)</f>
        <v>12554600</v>
      </c>
      <c r="D207" s="86">
        <f t="shared" ref="D207:G207" si="54">SUM(D208:D217)</f>
        <v>160352.70000000001</v>
      </c>
      <c r="E207" s="86">
        <f t="shared" si="54"/>
        <v>16000</v>
      </c>
      <c r="F207" s="86">
        <f t="shared" si="54"/>
        <v>176352.7</v>
      </c>
      <c r="G207" s="86">
        <f t="shared" si="54"/>
        <v>12378247.300000001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+Octubre!F208</f>
        <v>0</v>
      </c>
      <c r="F208" s="4">
        <f t="shared" ref="F208:F215" si="55">+E208+D208</f>
        <v>0</v>
      </c>
      <c r="G208" s="17">
        <f t="shared" ref="G208:G215" si="56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+Octubre!F209</f>
        <v>0</v>
      </c>
      <c r="F209" s="4">
        <f t="shared" si="55"/>
        <v>0</v>
      </c>
      <c r="G209" s="17">
        <f t="shared" si="56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+Octubre!F210</f>
        <v>0</v>
      </c>
      <c r="F210" s="4">
        <f t="shared" si="55"/>
        <v>0</v>
      </c>
      <c r="G210" s="17">
        <f t="shared" si="56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+Octubre!F211</f>
        <v>0</v>
      </c>
      <c r="F211" s="4">
        <f t="shared" si="55"/>
        <v>0</v>
      </c>
      <c r="G211" s="17">
        <f t="shared" si="56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D212" s="4">
        <f>+Octubre!F212</f>
        <v>150822.70000000001</v>
      </c>
      <c r="F212" s="4">
        <f t="shared" si="55"/>
        <v>150822.70000000001</v>
      </c>
      <c r="G212" s="17">
        <f t="shared" si="56"/>
        <v>-150822.70000000001</v>
      </c>
      <c r="I212" s="3"/>
    </row>
    <row r="213" spans="1:9" x14ac:dyDescent="0.2">
      <c r="A213" s="18" t="s">
        <v>193</v>
      </c>
      <c r="B213" s="24" t="s">
        <v>194</v>
      </c>
      <c r="C213" s="6"/>
      <c r="D213" s="4">
        <f>+Octubre!F213</f>
        <v>0</v>
      </c>
      <c r="F213" s="4">
        <f t="shared" si="55"/>
        <v>0</v>
      </c>
      <c r="G213" s="17">
        <f t="shared" si="56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D214" s="4">
        <f>+Octubre!F214</f>
        <v>0</v>
      </c>
      <c r="E214" s="4">
        <v>16000</v>
      </c>
      <c r="F214" s="4">
        <f t="shared" si="55"/>
        <v>16000</v>
      </c>
      <c r="G214" s="17">
        <f t="shared" si="56"/>
        <v>111400</v>
      </c>
      <c r="I214" s="3"/>
    </row>
    <row r="215" spans="1:9" x14ac:dyDescent="0.2">
      <c r="A215" s="18" t="s">
        <v>197</v>
      </c>
      <c r="B215" s="24" t="s">
        <v>198</v>
      </c>
      <c r="D215" s="4">
        <f>+Octubre!F215</f>
        <v>9530</v>
      </c>
      <c r="F215" s="4">
        <f t="shared" si="55"/>
        <v>9530</v>
      </c>
      <c r="G215" s="17">
        <f t="shared" si="56"/>
        <v>-9530</v>
      </c>
      <c r="I215" s="3"/>
    </row>
    <row r="216" spans="1:9" x14ac:dyDescent="0.2">
      <c r="A216" s="18" t="s">
        <v>199</v>
      </c>
      <c r="B216" s="24" t="s">
        <v>200</v>
      </c>
      <c r="D216" s="4">
        <f>+Octubre!F216</f>
        <v>0</v>
      </c>
      <c r="F216" s="4">
        <f t="shared" ref="F216:F217" si="57">+E216+D216</f>
        <v>0</v>
      </c>
      <c r="G216" s="17">
        <f t="shared" ref="G216:G217" si="58">+C216-F216</f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F217" s="4">
        <f t="shared" si="57"/>
        <v>0</v>
      </c>
      <c r="G217" s="17">
        <f t="shared" si="58"/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22">
        <f>+C220</f>
        <v>5460000</v>
      </c>
      <c r="D219" s="22">
        <f t="shared" ref="D219:G219" si="59">+D220</f>
        <v>0</v>
      </c>
      <c r="E219" s="22">
        <f t="shared" si="59"/>
        <v>17500</v>
      </c>
      <c r="F219" s="22">
        <f t="shared" si="59"/>
        <v>17500</v>
      </c>
      <c r="G219" s="22">
        <f t="shared" si="59"/>
        <v>5442500</v>
      </c>
      <c r="I219" s="3"/>
    </row>
    <row r="220" spans="1:9" x14ac:dyDescent="0.2">
      <c r="A220" s="10" t="s">
        <v>203</v>
      </c>
      <c r="B220" s="37" t="s">
        <v>204</v>
      </c>
      <c r="C220" s="14">
        <f>SUM(C221:C227)</f>
        <v>5460000</v>
      </c>
      <c r="D220" s="14">
        <f t="shared" ref="D220:G220" si="60">SUM(D221:D227)</f>
        <v>0</v>
      </c>
      <c r="E220" s="14">
        <f t="shared" si="60"/>
        <v>17500</v>
      </c>
      <c r="F220" s="14">
        <f t="shared" si="60"/>
        <v>17500</v>
      </c>
      <c r="G220" s="14">
        <f t="shared" si="60"/>
        <v>5442500</v>
      </c>
      <c r="I220" s="3"/>
    </row>
    <row r="221" spans="1:9" x14ac:dyDescent="0.2">
      <c r="A221" s="18" t="s">
        <v>205</v>
      </c>
      <c r="B221" s="24" t="s">
        <v>206</v>
      </c>
      <c r="D221" s="4">
        <f>+Octubre!F221</f>
        <v>0</v>
      </c>
      <c r="E221" s="4">
        <v>17500</v>
      </c>
      <c r="F221" s="4">
        <f t="shared" ref="F221:F225" si="61">+E221+D221</f>
        <v>17500</v>
      </c>
      <c r="G221" s="17">
        <f t="shared" ref="G221:G225" si="62">+C221-F221</f>
        <v>-17500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D222" s="4">
        <f>+Octubre!F222</f>
        <v>0</v>
      </c>
      <c r="F222" s="4">
        <f t="shared" si="61"/>
        <v>0</v>
      </c>
      <c r="G222" s="17">
        <f t="shared" si="62"/>
        <v>900000</v>
      </c>
      <c r="I222" s="3"/>
    </row>
    <row r="223" spans="1:9" x14ac:dyDescent="0.2">
      <c r="A223" s="18" t="s">
        <v>208</v>
      </c>
      <c r="B223" s="3" t="s">
        <v>320</v>
      </c>
      <c r="D223" s="4">
        <f>+Octubre!F223</f>
        <v>0</v>
      </c>
      <c r="F223" s="4">
        <f t="shared" si="61"/>
        <v>0</v>
      </c>
      <c r="G223" s="17">
        <f t="shared" si="62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D224" s="4">
        <f>+Octubre!F224</f>
        <v>0</v>
      </c>
      <c r="F224" s="4">
        <f t="shared" si="61"/>
        <v>0</v>
      </c>
      <c r="G224" s="17">
        <f t="shared" si="62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D225" s="4">
        <f>+Octubre!F225</f>
        <v>0</v>
      </c>
      <c r="F225" s="4">
        <f t="shared" si="61"/>
        <v>0</v>
      </c>
      <c r="G225" s="17">
        <f t="shared" si="62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F226" s="4">
        <f t="shared" ref="F226:F227" si="63">+E226+D226</f>
        <v>0</v>
      </c>
      <c r="G226" s="17">
        <f t="shared" ref="G226:G227" si="64">+C226-F226</f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F227" s="4">
        <f t="shared" si="63"/>
        <v>0</v>
      </c>
      <c r="G227" s="17">
        <f t="shared" si="64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22">
        <f>+C233</f>
        <v>0</v>
      </c>
      <c r="D232" s="22">
        <f t="shared" ref="D232:G233" si="65">+D233</f>
        <v>4990572.08</v>
      </c>
      <c r="E232" s="22">
        <f t="shared" si="65"/>
        <v>0</v>
      </c>
      <c r="F232" s="22">
        <f t="shared" si="65"/>
        <v>4990572.08</v>
      </c>
      <c r="G232" s="22">
        <f t="shared" si="65"/>
        <v>-4990572.08</v>
      </c>
      <c r="I232" s="3"/>
    </row>
    <row r="233" spans="1:9" x14ac:dyDescent="0.2">
      <c r="A233" s="10" t="s">
        <v>213</v>
      </c>
      <c r="B233" s="11" t="s">
        <v>214</v>
      </c>
      <c r="C233" s="22">
        <f>+C234</f>
        <v>0</v>
      </c>
      <c r="D233" s="22">
        <f t="shared" si="65"/>
        <v>4990572.08</v>
      </c>
      <c r="E233" s="22">
        <f t="shared" si="65"/>
        <v>0</v>
      </c>
      <c r="F233" s="22">
        <f t="shared" si="65"/>
        <v>4990572.08</v>
      </c>
      <c r="G233" s="22">
        <f t="shared" si="65"/>
        <v>-4990572.08</v>
      </c>
      <c r="I233" s="3"/>
    </row>
    <row r="234" spans="1:9" x14ac:dyDescent="0.2">
      <c r="A234" s="18" t="s">
        <v>215</v>
      </c>
      <c r="B234" s="19" t="s">
        <v>216</v>
      </c>
      <c r="D234" s="4">
        <f>+Octubre!F234</f>
        <v>4990572.08</v>
      </c>
      <c r="F234" s="4">
        <f t="shared" ref="F234:F235" si="66">+E234+D234</f>
        <v>4990572.08</v>
      </c>
      <c r="G234" s="17">
        <f t="shared" ref="G234:G235" si="67">+C234-F234</f>
        <v>-4990572.08</v>
      </c>
      <c r="I234" s="3"/>
    </row>
    <row r="235" spans="1:9" x14ac:dyDescent="0.2">
      <c r="A235" s="18" t="s">
        <v>217</v>
      </c>
      <c r="B235" s="19" t="s">
        <v>218</v>
      </c>
      <c r="D235" s="4">
        <f>+Octubre!F235</f>
        <v>0</v>
      </c>
      <c r="F235" s="4">
        <f t="shared" si="66"/>
        <v>0</v>
      </c>
      <c r="G235" s="17">
        <f t="shared" si="67"/>
        <v>0</v>
      </c>
      <c r="I235" s="3"/>
    </row>
    <row r="236" spans="1:9" x14ac:dyDescent="0.2">
      <c r="A236" s="19"/>
      <c r="B236" s="19"/>
      <c r="G236" s="17">
        <f t="shared" ref="G236" si="68">+C236-F236</f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9" si="69">+D239</f>
        <v>2391603.1500000004</v>
      </c>
      <c r="E238" s="12">
        <f t="shared" si="69"/>
        <v>272483.58</v>
      </c>
      <c r="F238" s="12">
        <f t="shared" si="69"/>
        <v>2664086.73</v>
      </c>
      <c r="G238" s="12">
        <f t="shared" si="69"/>
        <v>8148533.2699999996</v>
      </c>
      <c r="I238" s="3"/>
    </row>
    <row r="239" spans="1:9" x14ac:dyDescent="0.2">
      <c r="A239" s="10" t="s">
        <v>221</v>
      </c>
      <c r="B239" s="11" t="s">
        <v>222</v>
      </c>
      <c r="C239" s="12">
        <f>+C240</f>
        <v>10812620</v>
      </c>
      <c r="D239" s="12">
        <f t="shared" si="69"/>
        <v>2391603.1500000004</v>
      </c>
      <c r="E239" s="12">
        <f t="shared" si="69"/>
        <v>272483.58</v>
      </c>
      <c r="F239" s="12">
        <f t="shared" si="69"/>
        <v>2664086.73</v>
      </c>
      <c r="G239" s="12">
        <f t="shared" si="69"/>
        <v>8148533.2699999996</v>
      </c>
      <c r="I239" s="3"/>
    </row>
    <row r="240" spans="1:9" x14ac:dyDescent="0.2">
      <c r="A240" s="10" t="s">
        <v>223</v>
      </c>
      <c r="B240" s="11" t="s">
        <v>222</v>
      </c>
      <c r="C240" s="12">
        <f>+C241+C242</f>
        <v>10812620</v>
      </c>
      <c r="D240" s="12">
        <f t="shared" ref="D240:G240" si="70">+D241+D242</f>
        <v>2391603.1500000004</v>
      </c>
      <c r="E240" s="12">
        <f t="shared" si="70"/>
        <v>272483.58</v>
      </c>
      <c r="F240" s="12">
        <f t="shared" si="70"/>
        <v>2664086.73</v>
      </c>
      <c r="G240" s="12">
        <f t="shared" si="70"/>
        <v>8148533.2699999996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D241" s="4">
        <f>+Octubre!F241</f>
        <v>2288684.8000000003</v>
      </c>
      <c r="E241" s="4">
        <v>260948.4</v>
      </c>
      <c r="F241" s="4">
        <f t="shared" ref="F241:F242" si="71">+E241+D241</f>
        <v>2549633.2000000002</v>
      </c>
      <c r="G241" s="17">
        <f t="shared" ref="G241:G242" si="72">+C241-F241</f>
        <v>8262986.7999999998</v>
      </c>
      <c r="I241" s="3"/>
    </row>
    <row r="242" spans="1:9" x14ac:dyDescent="0.2">
      <c r="A242" s="18" t="s">
        <v>301</v>
      </c>
      <c r="B242" s="19" t="s">
        <v>302</v>
      </c>
      <c r="D242" s="4">
        <f>+Octubre!F242</f>
        <v>102918.35</v>
      </c>
      <c r="E242" s="4">
        <v>11535.18</v>
      </c>
      <c r="F242" s="4">
        <f t="shared" si="71"/>
        <v>114453.53</v>
      </c>
      <c r="G242" s="17">
        <f t="shared" si="72"/>
        <v>-114453.53</v>
      </c>
      <c r="I242" s="3"/>
    </row>
    <row r="243" spans="1:9" x14ac:dyDescent="0.2">
      <c r="A243" s="19"/>
      <c r="B243" s="19"/>
      <c r="D243" s="6"/>
      <c r="I243" s="3"/>
    </row>
    <row r="244" spans="1:9" x14ac:dyDescent="0.2">
      <c r="A244" s="10" t="s">
        <v>311</v>
      </c>
      <c r="B244" s="11" t="s">
        <v>312</v>
      </c>
      <c r="C244" s="12"/>
      <c r="D244" s="12">
        <f>+D245</f>
        <v>1241.3399999999999</v>
      </c>
      <c r="E244" s="12">
        <f t="shared" ref="E244:G244" si="73">+E245</f>
        <v>460.01</v>
      </c>
      <c r="F244" s="12">
        <f t="shared" si="73"/>
        <v>1701.35</v>
      </c>
      <c r="G244" s="12">
        <f t="shared" si="73"/>
        <v>-1701.35</v>
      </c>
      <c r="I244" s="3"/>
    </row>
    <row r="245" spans="1:9" x14ac:dyDescent="0.2">
      <c r="A245" s="18" t="s">
        <v>313</v>
      </c>
      <c r="B245" s="19" t="s">
        <v>314</v>
      </c>
      <c r="D245" s="4">
        <f>+Octubre!F245</f>
        <v>1241.3399999999999</v>
      </c>
      <c r="E245" s="4">
        <v>460.01</v>
      </c>
      <c r="F245" s="4">
        <f t="shared" ref="F245" si="74">+E245+D245</f>
        <v>1701.35</v>
      </c>
      <c r="G245" s="17">
        <f t="shared" ref="G245" si="75">+C245-F245</f>
        <v>-1701.35</v>
      </c>
      <c r="I245" s="3"/>
    </row>
    <row r="246" spans="1:9" x14ac:dyDescent="0.2">
      <c r="A246" s="19"/>
      <c r="B246" s="19"/>
      <c r="I246" s="3"/>
    </row>
    <row r="247" spans="1:9" x14ac:dyDescent="0.2">
      <c r="A247" s="19"/>
      <c r="B247" s="19"/>
      <c r="I247" s="3"/>
    </row>
    <row r="248" spans="1:9" x14ac:dyDescent="0.2">
      <c r="A248" s="19"/>
      <c r="B248" s="19"/>
      <c r="I248" s="3"/>
    </row>
    <row r="249" spans="1:9" x14ac:dyDescent="0.2">
      <c r="A249" s="19"/>
      <c r="B249" s="19"/>
      <c r="I249" s="3"/>
    </row>
    <row r="250" spans="1:9" x14ac:dyDescent="0.2">
      <c r="A250" s="19"/>
      <c r="B250" s="19"/>
      <c r="I250" s="3"/>
    </row>
    <row r="251" spans="1:9" x14ac:dyDescent="0.2">
      <c r="A251" s="19"/>
      <c r="B251" s="19"/>
      <c r="I251" s="3"/>
    </row>
    <row r="252" spans="1:9" x14ac:dyDescent="0.2">
      <c r="A252" s="19"/>
      <c r="B252" s="19"/>
      <c r="I252" s="3"/>
    </row>
    <row r="253" spans="1:9" x14ac:dyDescent="0.2">
      <c r="A253" s="19"/>
      <c r="B253" s="19"/>
      <c r="I253" s="3"/>
    </row>
    <row r="254" spans="1:9" x14ac:dyDescent="0.2">
      <c r="A254" s="19"/>
      <c r="B254" s="19"/>
      <c r="I254" s="3"/>
    </row>
    <row r="255" spans="1:9" x14ac:dyDescent="0.2">
      <c r="A255" s="19"/>
      <c r="B255" s="19"/>
      <c r="I255" s="3"/>
    </row>
    <row r="256" spans="1:9" x14ac:dyDescent="0.2">
      <c r="A256" s="19"/>
      <c r="B256" s="19"/>
      <c r="I256" s="3"/>
    </row>
    <row r="257" spans="1:9" x14ac:dyDescent="0.2">
      <c r="A257" s="19"/>
      <c r="B257" s="19"/>
      <c r="I257" s="3"/>
    </row>
    <row r="258" spans="1:9" x14ac:dyDescent="0.2">
      <c r="A258" s="19"/>
      <c r="B258" s="19"/>
      <c r="I258" s="3"/>
    </row>
    <row r="259" spans="1:9" x14ac:dyDescent="0.2">
      <c r="A259" s="19"/>
      <c r="B259" s="19"/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19"/>
      <c r="I268" s="3"/>
    </row>
    <row r="269" spans="1:9" x14ac:dyDescent="0.2">
      <c r="A269" s="19"/>
      <c r="B269" s="19"/>
      <c r="I269" s="3"/>
    </row>
    <row r="270" spans="1:9" x14ac:dyDescent="0.2">
      <c r="A270" s="19"/>
      <c r="B270" s="19"/>
      <c r="I270" s="3"/>
    </row>
    <row r="271" spans="1:9" x14ac:dyDescent="0.2">
      <c r="A271" s="19"/>
      <c r="B271" s="94" t="s">
        <v>227</v>
      </c>
      <c r="C271" s="94"/>
      <c r="I271" s="3"/>
    </row>
    <row r="272" spans="1:9" x14ac:dyDescent="0.2">
      <c r="A272" s="19"/>
      <c r="B272" s="94" t="s">
        <v>92</v>
      </c>
      <c r="C272" s="94"/>
      <c r="I272" s="3"/>
    </row>
    <row r="273" spans="1:9" x14ac:dyDescent="0.2">
      <c r="A273" s="19"/>
      <c r="B273" s="8"/>
      <c r="C273" s="8"/>
      <c r="I273" s="3"/>
    </row>
    <row r="275" spans="1:9" x14ac:dyDescent="0.2">
      <c r="C275" s="67"/>
      <c r="D275" s="40" t="s">
        <v>252</v>
      </c>
      <c r="F275" s="68">
        <v>44165</v>
      </c>
      <c r="I275" s="3"/>
    </row>
    <row r="276" spans="1:9" x14ac:dyDescent="0.2">
      <c r="C276" s="69"/>
      <c r="F276" s="19"/>
      <c r="G276" s="70"/>
      <c r="I276" s="3"/>
    </row>
    <row r="277" spans="1:9" x14ac:dyDescent="0.2">
      <c r="A277" s="96" t="s">
        <v>3</v>
      </c>
      <c r="B277" s="97"/>
      <c r="C277" s="97"/>
      <c r="D277" s="97" t="s">
        <v>253</v>
      </c>
      <c r="E277" s="97"/>
      <c r="F277" s="97"/>
      <c r="G277" s="98"/>
      <c r="I277" s="3"/>
    </row>
    <row r="278" spans="1:9" x14ac:dyDescent="0.2">
      <c r="A278" s="71" t="s">
        <v>254</v>
      </c>
      <c r="B278" s="72"/>
      <c r="C278" s="73">
        <f>+E9</f>
        <v>7191540.9100000001</v>
      </c>
      <c r="D278" s="63" t="s">
        <v>255</v>
      </c>
      <c r="E278" s="34"/>
      <c r="F278" s="19"/>
      <c r="G278" s="74">
        <f>+E143</f>
        <v>7191609.790000001</v>
      </c>
      <c r="I278" s="3"/>
    </row>
    <row r="279" spans="1:9" x14ac:dyDescent="0.2">
      <c r="A279" s="71" t="s">
        <v>256</v>
      </c>
      <c r="B279" s="19"/>
      <c r="C279" s="75">
        <f>+Octubre!G291</f>
        <v>2637702.88</v>
      </c>
      <c r="D279" s="34" t="s">
        <v>257</v>
      </c>
      <c r="E279" s="34"/>
      <c r="F279" s="19"/>
      <c r="G279" s="74">
        <f>+E152</f>
        <v>1268828.22</v>
      </c>
      <c r="I279" s="3"/>
    </row>
    <row r="280" spans="1:9" x14ac:dyDescent="0.2">
      <c r="A280" s="71"/>
      <c r="B280" s="19"/>
      <c r="C280" s="75"/>
      <c r="D280" s="34" t="s">
        <v>258</v>
      </c>
      <c r="E280" s="34"/>
      <c r="F280" s="19"/>
      <c r="G280" s="74">
        <f>+E182</f>
        <v>1174668</v>
      </c>
      <c r="I280" s="3"/>
    </row>
    <row r="281" spans="1:9" x14ac:dyDescent="0.2">
      <c r="A281" s="71"/>
      <c r="B281" s="19"/>
      <c r="C281" s="75"/>
      <c r="D281" s="34" t="s">
        <v>259</v>
      </c>
      <c r="F281" s="3"/>
      <c r="G281" s="74">
        <f>+E207</f>
        <v>16000</v>
      </c>
      <c r="I281" s="3"/>
    </row>
    <row r="282" spans="1:9" x14ac:dyDescent="0.2">
      <c r="A282" s="71"/>
      <c r="B282" s="19"/>
      <c r="C282" s="75"/>
      <c r="D282" s="34" t="s">
        <v>260</v>
      </c>
      <c r="E282" s="34"/>
      <c r="F282" s="19"/>
      <c r="G282" s="74">
        <f>+E220</f>
        <v>17500</v>
      </c>
      <c r="I282" s="3"/>
    </row>
    <row r="283" spans="1:9" x14ac:dyDescent="0.2">
      <c r="A283" s="71"/>
      <c r="B283" s="19"/>
      <c r="C283" s="75"/>
      <c r="D283" s="76" t="s">
        <v>261</v>
      </c>
      <c r="F283" s="3"/>
      <c r="G283" s="74">
        <f>+E232</f>
        <v>0</v>
      </c>
      <c r="I283" s="3"/>
    </row>
    <row r="284" spans="1:9" x14ac:dyDescent="0.2">
      <c r="A284" s="71"/>
      <c r="B284" s="19"/>
      <c r="C284" s="75"/>
      <c r="D284" s="76" t="s">
        <v>276</v>
      </c>
      <c r="F284" s="3"/>
      <c r="G284" s="74">
        <f>+E238</f>
        <v>272483.58</v>
      </c>
      <c r="I284" s="3"/>
    </row>
    <row r="285" spans="1:9" x14ac:dyDescent="0.2">
      <c r="A285" s="71"/>
      <c r="B285" s="19"/>
      <c r="C285" s="75"/>
      <c r="D285" s="76" t="str">
        <f>+Octubre!D283</f>
        <v>Otros Impuestos</v>
      </c>
      <c r="F285" s="3"/>
      <c r="G285" s="74">
        <f>+E244</f>
        <v>460.01</v>
      </c>
      <c r="I285" s="3"/>
    </row>
    <row r="286" spans="1:9" x14ac:dyDescent="0.2">
      <c r="A286" s="71"/>
      <c r="B286" s="19"/>
      <c r="C286" s="75"/>
      <c r="D286" s="34"/>
      <c r="E286" s="34"/>
      <c r="F286" s="19"/>
      <c r="G286" s="74"/>
      <c r="I286" s="3"/>
    </row>
    <row r="287" spans="1:9" x14ac:dyDescent="0.2">
      <c r="A287" s="71" t="s">
        <v>262</v>
      </c>
      <c r="B287" s="19"/>
      <c r="C287" s="19" t="s">
        <v>262</v>
      </c>
      <c r="D287" s="77" t="s">
        <v>263</v>
      </c>
      <c r="E287" s="77"/>
      <c r="F287" s="78"/>
      <c r="G287" s="79">
        <f>SUM(G278:G286)</f>
        <v>9941549.6000000015</v>
      </c>
      <c r="I287" s="3"/>
    </row>
    <row r="288" spans="1:9" x14ac:dyDescent="0.2">
      <c r="A288" s="71"/>
      <c r="B288" s="19"/>
      <c r="C288" s="19"/>
      <c r="D288" s="34" t="s">
        <v>264</v>
      </c>
      <c r="E288" s="34"/>
      <c r="F288" s="19"/>
      <c r="G288" s="74"/>
      <c r="I288" s="3"/>
    </row>
    <row r="289" spans="1:9" x14ac:dyDescent="0.2">
      <c r="A289" s="71"/>
      <c r="B289" s="19"/>
      <c r="C289" s="19"/>
      <c r="D289" s="34" t="s">
        <v>265</v>
      </c>
      <c r="E289" s="34"/>
      <c r="F289" s="19"/>
      <c r="G289" s="74">
        <v>-26013305.530000001</v>
      </c>
      <c r="I289" s="3"/>
    </row>
    <row r="290" spans="1:9" x14ac:dyDescent="0.2">
      <c r="A290" s="71"/>
      <c r="B290" s="19"/>
      <c r="C290" s="19"/>
      <c r="D290" s="34" t="s">
        <v>266</v>
      </c>
      <c r="E290" s="34"/>
      <c r="F290" s="19"/>
      <c r="G290" s="74"/>
      <c r="I290" s="3"/>
    </row>
    <row r="291" spans="1:9" x14ac:dyDescent="0.2">
      <c r="A291" s="71"/>
      <c r="B291" s="19"/>
      <c r="C291" s="19"/>
      <c r="D291" s="34" t="s">
        <v>267</v>
      </c>
      <c r="E291" s="34"/>
      <c r="F291" s="80">
        <v>44135</v>
      </c>
      <c r="G291" s="74">
        <f>+Octubre!G287*-1</f>
        <v>23667745.370000001</v>
      </c>
      <c r="I291" s="3"/>
    </row>
    <row r="292" spans="1:9" x14ac:dyDescent="0.2">
      <c r="A292" s="71"/>
      <c r="B292" s="19"/>
      <c r="C292" s="19"/>
      <c r="D292" s="34" t="s">
        <v>266</v>
      </c>
      <c r="E292" s="34"/>
      <c r="F292" s="19"/>
      <c r="G292" s="74" t="s">
        <v>262</v>
      </c>
      <c r="I292" s="3"/>
    </row>
    <row r="293" spans="1:9" x14ac:dyDescent="0.2">
      <c r="A293" s="71"/>
      <c r="B293" s="19"/>
      <c r="C293" s="19"/>
      <c r="D293" s="34" t="s">
        <v>268</v>
      </c>
      <c r="E293" s="34"/>
      <c r="F293" s="19"/>
      <c r="G293" s="74">
        <f>2204967.41-5500-5000</f>
        <v>2194467.41</v>
      </c>
      <c r="I293" s="3"/>
    </row>
    <row r="294" spans="1:9" x14ac:dyDescent="0.2">
      <c r="A294" s="71"/>
      <c r="B294" s="19"/>
      <c r="C294" s="19"/>
      <c r="D294" s="34" t="s">
        <v>264</v>
      </c>
      <c r="E294" s="34"/>
      <c r="F294" s="19"/>
      <c r="G294" s="74"/>
      <c r="I294" s="3"/>
    </row>
    <row r="295" spans="1:9" x14ac:dyDescent="0.2">
      <c r="A295" s="71"/>
      <c r="B295" s="19"/>
      <c r="C295" s="19"/>
      <c r="D295" s="34" t="s">
        <v>269</v>
      </c>
      <c r="E295" s="34"/>
      <c r="F295" s="80">
        <f>+F291</f>
        <v>44135</v>
      </c>
      <c r="G295" s="74">
        <f>+Octubre!G295*-1+0.01</f>
        <v>-1001266</v>
      </c>
      <c r="I295" s="3"/>
    </row>
    <row r="296" spans="1:9" x14ac:dyDescent="0.2">
      <c r="A296" s="71"/>
      <c r="B296" s="19"/>
      <c r="C296" s="19"/>
      <c r="D296" s="34" t="s">
        <v>266</v>
      </c>
      <c r="E296" s="34"/>
      <c r="F296" s="19"/>
      <c r="G296" s="74"/>
      <c r="I296" s="3"/>
    </row>
    <row r="297" spans="1:9" x14ac:dyDescent="0.2">
      <c r="A297" s="71"/>
      <c r="B297" s="19"/>
      <c r="C297" s="19"/>
      <c r="D297" s="34" t="s">
        <v>270</v>
      </c>
      <c r="E297" s="34"/>
      <c r="F297" s="19"/>
      <c r="G297" s="74">
        <v>1040052.95</v>
      </c>
      <c r="I297" s="3"/>
    </row>
    <row r="298" spans="1:9" x14ac:dyDescent="0.2">
      <c r="A298" s="71"/>
      <c r="B298" s="19"/>
      <c r="C298" s="19"/>
      <c r="D298" s="34" t="s">
        <v>271</v>
      </c>
      <c r="E298" s="34"/>
      <c r="F298" s="19"/>
      <c r="G298" s="74"/>
      <c r="I298" s="3"/>
    </row>
    <row r="299" spans="1:9" ht="12" thickBot="1" x14ac:dyDescent="0.25">
      <c r="A299" s="81" t="s">
        <v>272</v>
      </c>
      <c r="B299" s="82"/>
      <c r="C299" s="83">
        <f>SUM(C278:C297)+0.01</f>
        <v>9829243.7999999989</v>
      </c>
      <c r="D299" s="84" t="s">
        <v>272</v>
      </c>
      <c r="E299" s="84"/>
      <c r="F299" s="82"/>
      <c r="G299" s="83">
        <f>SUM(G287:G298)</f>
        <v>9829243.8000000007</v>
      </c>
      <c r="H299" s="69"/>
      <c r="I299" s="3"/>
    </row>
    <row r="321" spans="1:9" x14ac:dyDescent="0.2">
      <c r="A321" s="62"/>
      <c r="C321" s="3"/>
      <c r="D321" s="3"/>
      <c r="E321" s="3"/>
      <c r="F321" s="3"/>
      <c r="I321" s="3"/>
    </row>
  </sheetData>
  <mergeCells count="8">
    <mergeCell ref="A277:C277"/>
    <mergeCell ref="D277:G277"/>
    <mergeCell ref="B2:C2"/>
    <mergeCell ref="B3:C3"/>
    <mergeCell ref="B134:C134"/>
    <mergeCell ref="B135:C135"/>
    <mergeCell ref="B271:C271"/>
    <mergeCell ref="B272:C272"/>
  </mergeCells>
  <pageMargins left="0.51181102362204722" right="0.51181102362204722" top="0.74803149606299213" bottom="0.74803149606299213" header="0.31496062992125984" footer="0.31496062992125984"/>
  <pageSetup scale="95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8"/>
  <sheetViews>
    <sheetView topLeftCell="A122" workbookViewId="0">
      <selection activeCell="F154" sqref="F154:F178"/>
    </sheetView>
  </sheetViews>
  <sheetFormatPr baseColWidth="10" defaultColWidth="11.42578125" defaultRowHeight="11.25" x14ac:dyDescent="0.2"/>
  <cols>
    <col min="1" max="1" width="7.42578125" style="3" customWidth="1"/>
    <col min="2" max="2" width="24.42578125" style="3" customWidth="1"/>
    <col min="3" max="6" width="12.7109375" style="4" customWidth="1"/>
    <col min="7" max="7" width="12.7109375" style="3" customWidth="1"/>
    <col min="8" max="8" width="18.140625" style="3" customWidth="1"/>
    <col min="9" max="9" width="14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292</v>
      </c>
    </row>
    <row r="6" spans="1:11" x14ac:dyDescent="0.2">
      <c r="B6" s="8"/>
      <c r="G6" s="17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17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91258505.353000015</v>
      </c>
      <c r="E9" s="12">
        <f>+E11+E52</f>
        <v>10157749.569999998</v>
      </c>
      <c r="F9" s="12">
        <f>+F11+F52</f>
        <v>101416254.92300001</v>
      </c>
      <c r="G9" s="12">
        <f>+G11+G52</f>
        <v>38891787.076999992</v>
      </c>
      <c r="H9" s="17"/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G11" si="0">+C12</f>
        <v>13578642</v>
      </c>
      <c r="D11" s="12">
        <f t="shared" si="0"/>
        <v>5713701.3399999999</v>
      </c>
      <c r="E11" s="12">
        <f t="shared" si="0"/>
        <v>841438.84</v>
      </c>
      <c r="F11" s="12">
        <f t="shared" si="0"/>
        <v>6555140.1799999997</v>
      </c>
      <c r="G11" s="12">
        <f t="shared" si="0"/>
        <v>7023501.8200000012</v>
      </c>
    </row>
    <row r="12" spans="1:11" x14ac:dyDescent="0.2">
      <c r="A12" s="15" t="s">
        <v>6</v>
      </c>
      <c r="B12" s="16" t="s">
        <v>7</v>
      </c>
      <c r="C12" s="12">
        <f>+C13+C28+C33+C44+C48</f>
        <v>13578642</v>
      </c>
      <c r="D12" s="12">
        <f>+D13+D28+D33+D44+D48</f>
        <v>5713701.3399999999</v>
      </c>
      <c r="E12" s="12">
        <f>+E13+E28+E33+E44+E48</f>
        <v>841438.84</v>
      </c>
      <c r="F12" s="12">
        <f>+F13+F28+F33+F44+F48</f>
        <v>6555140.1799999997</v>
      </c>
      <c r="G12" s="12">
        <f>+G13+G28+G33+G44+G48</f>
        <v>7023501.8200000012</v>
      </c>
      <c r="H12" s="17"/>
    </row>
    <row r="13" spans="1:11" x14ac:dyDescent="0.2">
      <c r="A13" s="15" t="s">
        <v>8</v>
      </c>
      <c r="B13" s="16" t="s">
        <v>9</v>
      </c>
      <c r="C13" s="12">
        <f>SUM(C14:C26)</f>
        <v>613942</v>
      </c>
      <c r="D13" s="12">
        <f t="shared" ref="D13:G13" si="1">SUM(D14:D26)</f>
        <v>1106505.53</v>
      </c>
      <c r="E13" s="12">
        <f t="shared" si="1"/>
        <v>163939.79999999999</v>
      </c>
      <c r="F13" s="12">
        <f t="shared" si="1"/>
        <v>1270445.33</v>
      </c>
      <c r="G13" s="12">
        <f t="shared" si="1"/>
        <v>-656503.33000000007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+Noviembre!F14</f>
        <v>938025.76</v>
      </c>
      <c r="E14" s="4">
        <v>135189.79999999999</v>
      </c>
      <c r="F14" s="4">
        <f>+E14+D14</f>
        <v>1073215.56</v>
      </c>
      <c r="G14" s="17">
        <f>+C14-F14</f>
        <v>-665815.56000000006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+Noviembre!F15</f>
        <v>1870</v>
      </c>
      <c r="F15" s="4">
        <f t="shared" ref="F15:F25" si="2">+E15+D15</f>
        <v>1870</v>
      </c>
      <c r="G15" s="17">
        <f t="shared" ref="G15:G25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+Noviembre!F16</f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+Noviembre!F17</f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+Noviembre!F18</f>
        <v>67937</v>
      </c>
      <c r="E18" s="4">
        <v>18450</v>
      </c>
      <c r="F18" s="4">
        <f t="shared" si="2"/>
        <v>86387</v>
      </c>
      <c r="G18" s="17">
        <f t="shared" si="3"/>
        <v>12495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+Noviembre!F19</f>
        <v>15995</v>
      </c>
      <c r="E19" s="4">
        <v>4500</v>
      </c>
      <c r="F19" s="4">
        <f t="shared" si="2"/>
        <v>20495</v>
      </c>
      <c r="G19" s="17">
        <f t="shared" si="3"/>
        <v>15905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+Noviembre!F20</f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+Noviembre!F21</f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+Noviembre!F22</f>
        <v>37500</v>
      </c>
      <c r="E22" s="4">
        <v>5800</v>
      </c>
      <c r="F22" s="4">
        <f>+E22+D22</f>
        <v>43300</v>
      </c>
      <c r="G22" s="17">
        <f t="shared" si="3"/>
        <v>4160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+Noviembre!F23</f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+Noviembre!F24</f>
        <v>9850</v>
      </c>
      <c r="F24" s="4">
        <f t="shared" si="2"/>
        <v>9850</v>
      </c>
      <c r="G24" s="17">
        <f t="shared" si="3"/>
        <v>13950</v>
      </c>
      <c r="J24" s="4"/>
    </row>
    <row r="25" spans="1:11" x14ac:dyDescent="0.2">
      <c r="A25" s="18" t="s">
        <v>242</v>
      </c>
      <c r="B25" s="19" t="s">
        <v>226</v>
      </c>
      <c r="D25" s="4">
        <f>+Noviembre!F25</f>
        <v>2500</v>
      </c>
      <c r="F25" s="4">
        <f t="shared" si="2"/>
        <v>2500</v>
      </c>
      <c r="G25" s="89">
        <f t="shared" si="3"/>
        <v>-2500</v>
      </c>
      <c r="J25" s="4"/>
    </row>
    <row r="26" spans="1:11" x14ac:dyDescent="0.2">
      <c r="A26" s="18" t="s">
        <v>316</v>
      </c>
      <c r="B26" s="19" t="s">
        <v>336</v>
      </c>
      <c r="D26" s="4">
        <f>+Noviembre!F26</f>
        <v>32827.769999999997</v>
      </c>
      <c r="F26" s="4">
        <f t="shared" ref="F26" si="4">+E26+D26</f>
        <v>32827.769999999997</v>
      </c>
      <c r="G26" s="89">
        <f t="shared" ref="G26" si="5">+C26-F26</f>
        <v>-32827.769999999997</v>
      </c>
      <c r="J26" s="4"/>
    </row>
    <row r="27" spans="1:11" x14ac:dyDescent="0.2">
      <c r="A27" s="19"/>
      <c r="B27" s="19"/>
      <c r="G27" s="21"/>
      <c r="J27" s="4"/>
    </row>
    <row r="28" spans="1:11" x14ac:dyDescent="0.2">
      <c r="A28" s="15" t="s">
        <v>30</v>
      </c>
      <c r="B28" s="16" t="s">
        <v>31</v>
      </c>
      <c r="C28" s="22">
        <f>SUM(C29:C31)</f>
        <v>1505000</v>
      </c>
      <c r="D28" s="22">
        <f t="shared" ref="D28:G28" si="6">SUM(D29:D31)</f>
        <v>1590986.2199999997</v>
      </c>
      <c r="E28" s="22">
        <f t="shared" si="6"/>
        <v>177777.9</v>
      </c>
      <c r="F28" s="22">
        <f t="shared" si="6"/>
        <v>1768764.1199999996</v>
      </c>
      <c r="G28" s="22">
        <f t="shared" si="6"/>
        <v>-263764.11999999965</v>
      </c>
      <c r="J28" s="4"/>
    </row>
    <row r="29" spans="1:11" x14ac:dyDescent="0.2">
      <c r="A29" s="18" t="s">
        <v>32</v>
      </c>
      <c r="B29" s="19" t="s">
        <v>33</v>
      </c>
      <c r="C29" s="4">
        <v>1505000</v>
      </c>
      <c r="D29" s="4">
        <f>+Noviembre!F29</f>
        <v>1590986.2199999997</v>
      </c>
      <c r="E29" s="20">
        <v>177777.9</v>
      </c>
      <c r="F29" s="4">
        <f t="shared" ref="F29:F31" si="7">+E29+D29</f>
        <v>1768764.1199999996</v>
      </c>
      <c r="G29" s="17">
        <f t="shared" ref="G29:G31" si="8">+C29-F29</f>
        <v>-263764.11999999965</v>
      </c>
    </row>
    <row r="30" spans="1:11" x14ac:dyDescent="0.2">
      <c r="A30" s="18" t="s">
        <v>34</v>
      </c>
      <c r="D30" s="4">
        <f>+Noviembre!F30</f>
        <v>0</v>
      </c>
      <c r="F30" s="4">
        <f t="shared" si="7"/>
        <v>0</v>
      </c>
      <c r="G30" s="17">
        <f t="shared" si="8"/>
        <v>0</v>
      </c>
    </row>
    <row r="31" spans="1:11" x14ac:dyDescent="0.2">
      <c r="A31" s="18" t="s">
        <v>35</v>
      </c>
      <c r="D31" s="4">
        <f>+Noviembre!F31</f>
        <v>0</v>
      </c>
      <c r="F31" s="4">
        <f t="shared" si="7"/>
        <v>0</v>
      </c>
      <c r="G31" s="17">
        <f t="shared" si="8"/>
        <v>0</v>
      </c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9">SUM(D34:D42)</f>
        <v>251060</v>
      </c>
      <c r="E33" s="22">
        <f t="shared" si="9"/>
        <v>62965</v>
      </c>
      <c r="F33" s="22">
        <f t="shared" si="9"/>
        <v>314025</v>
      </c>
      <c r="G33" s="22">
        <f t="shared" si="9"/>
        <v>11145675</v>
      </c>
    </row>
    <row r="34" spans="1:9" x14ac:dyDescent="0.2">
      <c r="A34" s="18" t="s">
        <v>38</v>
      </c>
      <c r="B34" s="19" t="s">
        <v>39</v>
      </c>
      <c r="D34" s="4">
        <f>+Noviembre!F34</f>
        <v>0</v>
      </c>
      <c r="F34" s="4">
        <f t="shared" ref="F34:F39" si="10">+E34+D34</f>
        <v>0</v>
      </c>
      <c r="G34" s="17">
        <f t="shared" ref="G34:G39" si="11">+C34-F34</f>
        <v>0</v>
      </c>
    </row>
    <row r="35" spans="1:9" x14ac:dyDescent="0.2">
      <c r="A35" s="18" t="s">
        <v>40</v>
      </c>
      <c r="B35" s="3" t="s">
        <v>41</v>
      </c>
      <c r="D35" s="4">
        <f>+Noviembre!F35</f>
        <v>0</v>
      </c>
      <c r="F35" s="4">
        <f t="shared" si="10"/>
        <v>0</v>
      </c>
      <c r="G35" s="17">
        <f t="shared" si="11"/>
        <v>0</v>
      </c>
    </row>
    <row r="36" spans="1:9" x14ac:dyDescent="0.2">
      <c r="A36" s="18" t="s">
        <v>42</v>
      </c>
      <c r="B36" s="3" t="s">
        <v>43</v>
      </c>
      <c r="D36" s="4">
        <f>+Noviembre!F36</f>
        <v>0</v>
      </c>
      <c r="F36" s="4">
        <f t="shared" si="10"/>
        <v>0</v>
      </c>
      <c r="G36" s="17">
        <f t="shared" si="11"/>
        <v>0</v>
      </c>
    </row>
    <row r="37" spans="1:9" x14ac:dyDescent="0.2">
      <c r="A37" s="18" t="s">
        <v>44</v>
      </c>
      <c r="B37" s="3" t="s">
        <v>45</v>
      </c>
      <c r="D37" s="4">
        <f>+Noviembre!F37</f>
        <v>0</v>
      </c>
      <c r="F37" s="4">
        <f t="shared" si="10"/>
        <v>0</v>
      </c>
      <c r="G37" s="17">
        <f t="shared" si="11"/>
        <v>0</v>
      </c>
    </row>
    <row r="38" spans="1:9" x14ac:dyDescent="0.2">
      <c r="A38" s="18" t="s">
        <v>46</v>
      </c>
      <c r="B38" s="3" t="s">
        <v>47</v>
      </c>
      <c r="D38" s="4">
        <f>+Noviembre!F38</f>
        <v>0</v>
      </c>
      <c r="F38" s="4">
        <f t="shared" si="10"/>
        <v>0</v>
      </c>
      <c r="G38" s="17">
        <f t="shared" si="11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+Noviembre!F39</f>
        <v>131775</v>
      </c>
      <c r="E39" s="4">
        <v>21550</v>
      </c>
      <c r="F39" s="4">
        <f t="shared" si="10"/>
        <v>153325</v>
      </c>
      <c r="G39" s="17">
        <f t="shared" si="11"/>
        <v>-153325</v>
      </c>
    </row>
    <row r="40" spans="1:9" x14ac:dyDescent="0.2">
      <c r="A40" s="18" t="s">
        <v>305</v>
      </c>
      <c r="B40" s="19" t="s">
        <v>308</v>
      </c>
      <c r="D40" s="4">
        <f>+Noviembre!F40</f>
        <v>900</v>
      </c>
      <c r="F40" s="4">
        <f t="shared" ref="F40:F41" si="12">+E40+D40</f>
        <v>900</v>
      </c>
      <c r="G40" s="17">
        <f t="shared" ref="G40:G41" si="13">+C40-F40</f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+Noviembre!F41</f>
        <v>118385</v>
      </c>
      <c r="E41" s="4">
        <v>41415</v>
      </c>
      <c r="F41" s="4">
        <f t="shared" si="12"/>
        <v>159800</v>
      </c>
      <c r="G41" s="89">
        <f t="shared" si="13"/>
        <v>487280</v>
      </c>
    </row>
    <row r="42" spans="1:9" x14ac:dyDescent="0.2">
      <c r="A42" s="18" t="s">
        <v>332</v>
      </c>
      <c r="B42" s="19" t="s">
        <v>333</v>
      </c>
      <c r="C42" s="4">
        <v>10812620</v>
      </c>
      <c r="D42" s="4">
        <f>+Noviembre!F42</f>
        <v>0</v>
      </c>
      <c r="F42" s="4">
        <f t="shared" ref="F42" si="14">+E42+D42</f>
        <v>0</v>
      </c>
      <c r="G42" s="17">
        <f t="shared" ref="G42" si="15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6">+D45+D46</f>
        <v>2551784.37</v>
      </c>
      <c r="E44" s="23">
        <f t="shared" si="16"/>
        <v>385831.14</v>
      </c>
      <c r="F44" s="23">
        <f t="shared" si="16"/>
        <v>2937615.5100000002</v>
      </c>
      <c r="G44" s="23">
        <f t="shared" si="16"/>
        <v>-2937615.5100000002</v>
      </c>
    </row>
    <row r="45" spans="1:9" x14ac:dyDescent="0.2">
      <c r="A45" s="18" t="s">
        <v>50</v>
      </c>
      <c r="B45" s="24" t="s">
        <v>51</v>
      </c>
      <c r="D45" s="4">
        <f>+Noviembre!F45</f>
        <v>2327537.2600000002</v>
      </c>
      <c r="E45" s="4">
        <v>356275.83</v>
      </c>
      <c r="F45" s="4">
        <f t="shared" ref="F45" si="17">+E45+D45</f>
        <v>2683813.0900000003</v>
      </c>
      <c r="G45" s="17">
        <f t="shared" ref="G45" si="18">+C45-F45</f>
        <v>-2683813.0900000003</v>
      </c>
    </row>
    <row r="46" spans="1:9" x14ac:dyDescent="0.2">
      <c r="A46" s="18" t="s">
        <v>301</v>
      </c>
      <c r="B46" s="19" t="s">
        <v>302</v>
      </c>
      <c r="D46" s="4">
        <f>+Noviembre!F46</f>
        <v>224247.11000000002</v>
      </c>
      <c r="E46" s="4">
        <v>29555.31</v>
      </c>
      <c r="F46" s="4">
        <f t="shared" ref="F46" si="19">+E46+D46</f>
        <v>253802.42</v>
      </c>
      <c r="G46" s="17">
        <f t="shared" ref="G46" si="20">+C46-F46</f>
        <v>-253802.42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21">+D49</f>
        <v>213365.22</v>
      </c>
      <c r="E48" s="26">
        <f t="shared" si="21"/>
        <v>50925</v>
      </c>
      <c r="F48" s="26">
        <f t="shared" si="21"/>
        <v>264290.21999999997</v>
      </c>
      <c r="G48" s="26">
        <f t="shared" si="21"/>
        <v>-264290.21999999997</v>
      </c>
      <c r="I48" s="6"/>
    </row>
    <row r="49" spans="1:9" x14ac:dyDescent="0.2">
      <c r="A49" s="28" t="s">
        <v>54</v>
      </c>
      <c r="B49" s="19" t="s">
        <v>55</v>
      </c>
      <c r="D49" s="4">
        <f>+Noviembre!F49</f>
        <v>213365.22</v>
      </c>
      <c r="E49" s="4">
        <v>50925</v>
      </c>
      <c r="F49" s="4">
        <f t="shared" ref="F49" si="22">+E49+D49</f>
        <v>264290.21999999997</v>
      </c>
      <c r="G49" s="17">
        <f t="shared" ref="G49" si="23">+C49-F49</f>
        <v>-264290.21999999997</v>
      </c>
    </row>
    <row r="50" spans="1:9" x14ac:dyDescent="0.2">
      <c r="A50" s="18"/>
      <c r="B50" s="19"/>
    </row>
    <row r="51" spans="1:9" x14ac:dyDescent="0.2">
      <c r="A51" s="18"/>
      <c r="B51" s="19"/>
      <c r="I51" s="3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4">+D53</f>
        <v>85544804.013000011</v>
      </c>
      <c r="E52" s="22">
        <f t="shared" si="24"/>
        <v>9316310.7299999986</v>
      </c>
      <c r="F52" s="22">
        <f t="shared" si="24"/>
        <v>94861114.743000016</v>
      </c>
      <c r="G52" s="22">
        <f t="shared" si="24"/>
        <v>31868285.256999992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5">SUM(D54:D66)</f>
        <v>85544804.013000011</v>
      </c>
      <c r="E53" s="22">
        <f t="shared" si="25"/>
        <v>9316310.7299999986</v>
      </c>
      <c r="F53" s="22">
        <f t="shared" si="25"/>
        <v>94861114.743000016</v>
      </c>
      <c r="G53" s="22">
        <f t="shared" si="25"/>
        <v>31868285.256999992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D54" s="4">
        <f>+Noviembre!F54</f>
        <v>82067285.650000006</v>
      </c>
      <c r="E54" s="4">
        <v>8949625</v>
      </c>
      <c r="F54" s="4">
        <f t="shared" ref="F54:F55" si="26">+E54+D54</f>
        <v>91016910.650000006</v>
      </c>
      <c r="G54" s="17">
        <f t="shared" ref="G54:G55" si="27">+C54-F54</f>
        <v>-54347510.650000006</v>
      </c>
      <c r="I54" s="3"/>
    </row>
    <row r="55" spans="1:9" x14ac:dyDescent="0.2">
      <c r="A55" s="18" t="s">
        <v>62</v>
      </c>
      <c r="B55" s="19" t="s">
        <v>63</v>
      </c>
      <c r="D55" s="4">
        <f>+Noviembre!F55</f>
        <v>0</v>
      </c>
      <c r="F55" s="4">
        <f t="shared" si="26"/>
        <v>0</v>
      </c>
      <c r="G55" s="17">
        <f t="shared" si="27"/>
        <v>0</v>
      </c>
      <c r="I55" s="3"/>
    </row>
    <row r="56" spans="1:9" x14ac:dyDescent="0.2">
      <c r="A56" s="18" t="s">
        <v>64</v>
      </c>
      <c r="B56" s="19" t="s">
        <v>65</v>
      </c>
      <c r="D56" s="4">
        <f>+Noviembre!F56</f>
        <v>0</v>
      </c>
      <c r="F56" s="4">
        <f t="shared" ref="F56:F65" si="28">+E56+D56</f>
        <v>0</v>
      </c>
      <c r="G56" s="17">
        <f t="shared" ref="G56:G65" si="29">+C56-F56</f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D57" s="4">
        <f>+Noviembre!F57</f>
        <v>308682.59000000003</v>
      </c>
      <c r="E57" s="4">
        <v>180000</v>
      </c>
      <c r="F57" s="4">
        <f t="shared" si="28"/>
        <v>488682.59</v>
      </c>
      <c r="G57" s="17">
        <f t="shared" si="29"/>
        <v>1331317.4099999999</v>
      </c>
      <c r="I57" s="3"/>
    </row>
    <row r="58" spans="1:9" x14ac:dyDescent="0.2">
      <c r="A58" s="18" t="s">
        <v>68</v>
      </c>
      <c r="B58" s="19" t="s">
        <v>69</v>
      </c>
      <c r="D58" s="4">
        <f>+Noviembre!F58</f>
        <v>321500</v>
      </c>
      <c r="F58" s="4">
        <f t="shared" si="28"/>
        <v>321500</v>
      </c>
      <c r="G58" s="17">
        <f t="shared" si="29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D59" s="4">
        <f>+Noviembre!F59</f>
        <v>506627.60000000003</v>
      </c>
      <c r="E59" s="4">
        <v>30364.01</v>
      </c>
      <c r="F59" s="4">
        <f t="shared" si="28"/>
        <v>536991.61</v>
      </c>
      <c r="G59" s="17">
        <f t="shared" si="29"/>
        <v>-116991.60999999999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D60" s="4">
        <f>+Noviembre!F60</f>
        <v>820316.29000000015</v>
      </c>
      <c r="E60" s="4">
        <v>63464.04</v>
      </c>
      <c r="F60" s="4">
        <f t="shared" si="28"/>
        <v>883780.33000000019</v>
      </c>
      <c r="G60" s="17">
        <f t="shared" si="29"/>
        <v>936219.66999999981</v>
      </c>
      <c r="I60" s="3"/>
    </row>
    <row r="61" spans="1:9" x14ac:dyDescent="0.2">
      <c r="A61" s="18" t="s">
        <v>73</v>
      </c>
      <c r="B61" s="19" t="s">
        <v>74</v>
      </c>
      <c r="D61" s="4">
        <f>+Noviembre!F61</f>
        <v>518420</v>
      </c>
      <c r="F61" s="4">
        <f t="shared" si="28"/>
        <v>518420</v>
      </c>
      <c r="G61" s="17">
        <f t="shared" si="29"/>
        <v>-518420</v>
      </c>
      <c r="I61" s="3"/>
    </row>
    <row r="62" spans="1:9" x14ac:dyDescent="0.2">
      <c r="A62" s="18" t="s">
        <v>75</v>
      </c>
      <c r="B62" s="19" t="s">
        <v>275</v>
      </c>
      <c r="D62" s="4">
        <f>+Noviembre!F62</f>
        <v>90000</v>
      </c>
      <c r="E62" s="4">
        <v>60000</v>
      </c>
      <c r="F62" s="4">
        <f t="shared" si="28"/>
        <v>150000</v>
      </c>
      <c r="G62" s="17">
        <f t="shared" si="29"/>
        <v>-150000</v>
      </c>
      <c r="I62" s="3"/>
    </row>
    <row r="63" spans="1:9" x14ac:dyDescent="0.2">
      <c r="A63" s="18" t="s">
        <v>241</v>
      </c>
      <c r="B63" s="3" t="s">
        <v>294</v>
      </c>
      <c r="D63" s="4">
        <f>+Noviembre!F63</f>
        <v>330000</v>
      </c>
      <c r="E63" s="4">
        <v>30000</v>
      </c>
      <c r="F63" s="4">
        <f t="shared" si="28"/>
        <v>360000</v>
      </c>
      <c r="G63" s="17">
        <f t="shared" si="29"/>
        <v>-360000</v>
      </c>
      <c r="I63" s="3"/>
    </row>
    <row r="64" spans="1:9" x14ac:dyDescent="0.2">
      <c r="A64" s="18" t="s">
        <v>274</v>
      </c>
      <c r="B64" s="19" t="s">
        <v>235</v>
      </c>
      <c r="D64" s="4">
        <f>+Noviembre!F64</f>
        <v>43216.983000000007</v>
      </c>
      <c r="E64" s="4">
        <v>2857.68</v>
      </c>
      <c r="F64" s="4">
        <f t="shared" si="28"/>
        <v>46074.663000000008</v>
      </c>
      <c r="G64" s="17">
        <f t="shared" si="29"/>
        <v>-46074.663000000008</v>
      </c>
      <c r="I64" s="3"/>
    </row>
    <row r="65" spans="1:9" x14ac:dyDescent="0.2">
      <c r="A65" s="18" t="s">
        <v>293</v>
      </c>
      <c r="B65" s="19" t="s">
        <v>318</v>
      </c>
      <c r="C65" s="3"/>
      <c r="D65" s="4">
        <f>+Noviembre!F65</f>
        <v>538754.9</v>
      </c>
      <c r="F65" s="4">
        <f t="shared" si="28"/>
        <v>538754.9</v>
      </c>
      <c r="G65" s="17">
        <f t="shared" si="29"/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F66" s="4">
        <f t="shared" ref="F66" si="30">+E66+D66</f>
        <v>0</v>
      </c>
      <c r="G66" s="17">
        <f t="shared" ref="G66" si="31">+C66-F66</f>
        <v>86000000</v>
      </c>
      <c r="I66" s="3"/>
    </row>
    <row r="67" spans="1:9" x14ac:dyDescent="0.2">
      <c r="A67" s="18"/>
      <c r="G67" s="17"/>
      <c r="I67" s="3"/>
    </row>
    <row r="68" spans="1:9" x14ac:dyDescent="0.2">
      <c r="A68" s="18"/>
      <c r="G68" s="17"/>
      <c r="I68" s="3"/>
    </row>
    <row r="69" spans="1:9" x14ac:dyDescent="0.2">
      <c r="A69" s="18"/>
      <c r="G69" s="17"/>
      <c r="I69" s="3"/>
    </row>
    <row r="70" spans="1:9" x14ac:dyDescent="0.2">
      <c r="A70" s="18"/>
      <c r="B70" s="5" t="s">
        <v>250</v>
      </c>
      <c r="C70" s="6"/>
      <c r="F70" s="33" t="s">
        <v>292</v>
      </c>
      <c r="G70" s="17"/>
      <c r="I70" s="3"/>
    </row>
    <row r="71" spans="1:9" x14ac:dyDescent="0.2">
      <c r="A71" s="18"/>
      <c r="B71" s="90"/>
      <c r="G71" s="17"/>
      <c r="I71" s="3"/>
    </row>
    <row r="72" spans="1:9" x14ac:dyDescent="0.2">
      <c r="A72" s="18"/>
      <c r="G72" s="17"/>
      <c r="I72" s="3"/>
    </row>
    <row r="73" spans="1:9" x14ac:dyDescent="0.2">
      <c r="A73" s="18"/>
      <c r="B73" s="31"/>
      <c r="I73" s="3"/>
    </row>
    <row r="74" spans="1:9" x14ac:dyDescent="0.2">
      <c r="A74" s="10" t="s">
        <v>76</v>
      </c>
      <c r="B74" s="11" t="s">
        <v>77</v>
      </c>
      <c r="C74" s="32">
        <f>+C75+C82</f>
        <v>0</v>
      </c>
      <c r="D74" s="32">
        <f t="shared" ref="D74:G74" si="32">+D75+D82</f>
        <v>0</v>
      </c>
      <c r="E74" s="32">
        <f t="shared" si="32"/>
        <v>0</v>
      </c>
      <c r="F74" s="32">
        <f t="shared" si="32"/>
        <v>0</v>
      </c>
      <c r="G74" s="32">
        <f t="shared" si="32"/>
        <v>0</v>
      </c>
      <c r="I74" s="3"/>
    </row>
    <row r="75" spans="1:9" x14ac:dyDescent="0.2">
      <c r="A75" s="15" t="s">
        <v>78</v>
      </c>
      <c r="B75" s="16" t="s">
        <v>79</v>
      </c>
      <c r="C75" s="23">
        <f>+C76</f>
        <v>0</v>
      </c>
      <c r="D75" s="23">
        <f t="shared" ref="D75:G75" si="33">+D76</f>
        <v>0</v>
      </c>
      <c r="E75" s="23">
        <f t="shared" si="33"/>
        <v>0</v>
      </c>
      <c r="F75" s="23">
        <f t="shared" si="33"/>
        <v>0</v>
      </c>
      <c r="G75" s="23">
        <f t="shared" si="33"/>
        <v>0</v>
      </c>
      <c r="I75" s="3"/>
    </row>
    <row r="76" spans="1:9" x14ac:dyDescent="0.2">
      <c r="A76" s="15" t="s">
        <v>80</v>
      </c>
      <c r="B76" s="16" t="s">
        <v>81</v>
      </c>
      <c r="C76" s="23">
        <f>SUM(C77:C80)</f>
        <v>0</v>
      </c>
      <c r="D76" s="23">
        <f t="shared" ref="D76:G76" si="34">SUM(D77:D80)</f>
        <v>0</v>
      </c>
      <c r="E76" s="23">
        <f t="shared" si="34"/>
        <v>0</v>
      </c>
      <c r="F76" s="23">
        <f t="shared" si="34"/>
        <v>0</v>
      </c>
      <c r="G76" s="23">
        <f t="shared" si="34"/>
        <v>0</v>
      </c>
      <c r="I76" s="3"/>
    </row>
    <row r="77" spans="1:9" x14ac:dyDescent="0.2">
      <c r="A77" s="18" t="s">
        <v>82</v>
      </c>
      <c r="B77" s="3" t="s">
        <v>83</v>
      </c>
      <c r="D77" s="4">
        <f>+Noviembre!F77</f>
        <v>0</v>
      </c>
      <c r="F77" s="4">
        <f t="shared" ref="F77:F78" si="35">+E77+D77</f>
        <v>0</v>
      </c>
      <c r="G77" s="17">
        <f t="shared" ref="G77:G78" si="36">+C77-F77</f>
        <v>0</v>
      </c>
      <c r="I77" s="3"/>
    </row>
    <row r="78" spans="1:9" x14ac:dyDescent="0.2">
      <c r="A78" s="18" t="s">
        <v>84</v>
      </c>
      <c r="B78" s="3" t="s">
        <v>85</v>
      </c>
      <c r="D78" s="4">
        <f>+Noviembre!F78</f>
        <v>0</v>
      </c>
      <c r="F78" s="4">
        <f t="shared" si="35"/>
        <v>0</v>
      </c>
      <c r="G78" s="17">
        <f t="shared" si="36"/>
        <v>0</v>
      </c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8"/>
      <c r="B81" s="31"/>
      <c r="I81" s="3"/>
    </row>
    <row r="82" spans="1:9" x14ac:dyDescent="0.2">
      <c r="A82" s="15" t="s">
        <v>86</v>
      </c>
      <c r="B82" s="16" t="s">
        <v>87</v>
      </c>
      <c r="C82" s="23">
        <f>+C83</f>
        <v>0</v>
      </c>
      <c r="D82" s="23">
        <f t="shared" ref="D82:G82" si="37">+D83</f>
        <v>0</v>
      </c>
      <c r="E82" s="23">
        <f t="shared" si="37"/>
        <v>0</v>
      </c>
      <c r="F82" s="23">
        <f t="shared" si="37"/>
        <v>0</v>
      </c>
      <c r="G82" s="23">
        <f t="shared" si="37"/>
        <v>0</v>
      </c>
      <c r="I82" s="3"/>
    </row>
    <row r="83" spans="1:9" x14ac:dyDescent="0.2">
      <c r="A83" s="15" t="s">
        <v>88</v>
      </c>
      <c r="B83" s="16" t="s">
        <v>87</v>
      </c>
      <c r="C83" s="23">
        <f>SUM(C84:C86)</f>
        <v>0</v>
      </c>
      <c r="D83" s="23">
        <f t="shared" ref="D83:G83" si="38">SUM(D84:D86)</f>
        <v>0</v>
      </c>
      <c r="E83" s="23">
        <f t="shared" si="38"/>
        <v>0</v>
      </c>
      <c r="F83" s="23">
        <f t="shared" si="38"/>
        <v>0</v>
      </c>
      <c r="G83" s="23">
        <f t="shared" si="38"/>
        <v>0</v>
      </c>
      <c r="I83" s="3"/>
    </row>
    <row r="84" spans="1:9" x14ac:dyDescent="0.2">
      <c r="A84" s="18" t="s">
        <v>89</v>
      </c>
      <c r="B84" s="3" t="s">
        <v>237</v>
      </c>
      <c r="C84" s="6"/>
      <c r="D84" s="4">
        <f>+Noviembre!F84</f>
        <v>0</v>
      </c>
      <c r="F84" s="4">
        <f t="shared" ref="F84:F86" si="39">+E84+D84</f>
        <v>0</v>
      </c>
      <c r="G84" s="17">
        <f t="shared" ref="G84:G86" si="40">+C84-F84</f>
        <v>0</v>
      </c>
      <c r="I84" s="3"/>
    </row>
    <row r="85" spans="1:9" x14ac:dyDescent="0.2">
      <c r="A85" s="18" t="s">
        <v>90</v>
      </c>
      <c r="B85" s="27" t="s">
        <v>239</v>
      </c>
      <c r="D85" s="4">
        <f>+Noviembre!F85</f>
        <v>0</v>
      </c>
      <c r="F85" s="4">
        <f t="shared" si="39"/>
        <v>0</v>
      </c>
      <c r="G85" s="17">
        <f t="shared" si="40"/>
        <v>0</v>
      </c>
      <c r="I85" s="3"/>
    </row>
    <row r="86" spans="1:9" x14ac:dyDescent="0.2">
      <c r="A86" s="18" t="s">
        <v>91</v>
      </c>
      <c r="B86" s="19" t="s">
        <v>238</v>
      </c>
      <c r="D86" s="4">
        <f>+Noviembre!F86</f>
        <v>0</v>
      </c>
      <c r="F86" s="4">
        <f t="shared" si="39"/>
        <v>0</v>
      </c>
      <c r="G86" s="17">
        <f t="shared" si="40"/>
        <v>0</v>
      </c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31"/>
      <c r="I110" s="3"/>
    </row>
    <row r="111" spans="1:9" x14ac:dyDescent="0.2">
      <c r="A111" s="18"/>
      <c r="B111" s="31"/>
      <c r="I111" s="3"/>
    </row>
    <row r="112" spans="1:9" x14ac:dyDescent="0.2">
      <c r="A112" s="18"/>
      <c r="B112" s="31"/>
      <c r="I112" s="3"/>
    </row>
    <row r="113" spans="1:9" x14ac:dyDescent="0.2">
      <c r="A113" s="18"/>
      <c r="B113" s="31"/>
      <c r="I113" s="3"/>
    </row>
    <row r="114" spans="1:9" x14ac:dyDescent="0.2">
      <c r="A114" s="18"/>
      <c r="B114" s="31"/>
      <c r="I114" s="3"/>
    </row>
    <row r="115" spans="1:9" x14ac:dyDescent="0.2">
      <c r="A115" s="18"/>
      <c r="B115" s="31"/>
      <c r="I115" s="3"/>
    </row>
    <row r="116" spans="1:9" x14ac:dyDescent="0.2">
      <c r="A116" s="18"/>
      <c r="B116" s="31"/>
      <c r="I116" s="3"/>
    </row>
    <row r="117" spans="1:9" x14ac:dyDescent="0.2">
      <c r="A117" s="18"/>
      <c r="B117" s="31"/>
      <c r="I117" s="3"/>
    </row>
    <row r="118" spans="1:9" x14ac:dyDescent="0.2">
      <c r="A118" s="18"/>
      <c r="B118" s="31"/>
      <c r="I118" s="3"/>
    </row>
    <row r="119" spans="1:9" x14ac:dyDescent="0.2">
      <c r="A119" s="18"/>
      <c r="B119" s="31"/>
      <c r="I119" s="3"/>
    </row>
    <row r="120" spans="1:9" x14ac:dyDescent="0.2">
      <c r="A120" s="18"/>
      <c r="B120" s="31"/>
      <c r="I120" s="3"/>
    </row>
    <row r="121" spans="1:9" x14ac:dyDescent="0.2">
      <c r="A121" s="18"/>
      <c r="B121" s="31"/>
      <c r="I121" s="3"/>
    </row>
    <row r="122" spans="1:9" x14ac:dyDescent="0.2">
      <c r="A122" s="18"/>
      <c r="B122" s="31"/>
      <c r="I122" s="3"/>
    </row>
    <row r="123" spans="1:9" x14ac:dyDescent="0.2">
      <c r="A123" s="18"/>
      <c r="B123" s="31"/>
      <c r="I123" s="3"/>
    </row>
    <row r="124" spans="1:9" x14ac:dyDescent="0.2">
      <c r="A124" s="18"/>
      <c r="B124" s="31"/>
      <c r="I124" s="3"/>
    </row>
    <row r="125" spans="1:9" x14ac:dyDescent="0.2">
      <c r="A125" s="18"/>
      <c r="B125" s="31"/>
      <c r="I125" s="3"/>
    </row>
    <row r="126" spans="1:9" x14ac:dyDescent="0.2">
      <c r="A126" s="18"/>
      <c r="B126" s="31"/>
      <c r="I126" s="3"/>
    </row>
    <row r="127" spans="1:9" x14ac:dyDescent="0.2">
      <c r="A127" s="18"/>
      <c r="B127" s="31"/>
      <c r="I127" s="3"/>
    </row>
    <row r="128" spans="1:9" x14ac:dyDescent="0.2">
      <c r="A128" s="18"/>
      <c r="B128" s="31"/>
      <c r="I128" s="3"/>
    </row>
    <row r="129" spans="1:9" x14ac:dyDescent="0.2">
      <c r="A129" s="18"/>
      <c r="B129" s="31"/>
      <c r="I129" s="3"/>
    </row>
    <row r="130" spans="1:9" x14ac:dyDescent="0.2">
      <c r="A130" s="18"/>
      <c r="B130" s="31"/>
      <c r="I130" s="3"/>
    </row>
    <row r="131" spans="1:9" x14ac:dyDescent="0.2">
      <c r="A131" s="18"/>
      <c r="B131" s="31"/>
      <c r="I131" s="3"/>
    </row>
    <row r="132" spans="1:9" x14ac:dyDescent="0.2">
      <c r="A132" s="18"/>
      <c r="B132" s="31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94" t="str">
        <f>+B2</f>
        <v>MUNICIPALIDAD DE LAS COLORADAS</v>
      </c>
      <c r="C134" s="94"/>
      <c r="I134" s="3"/>
    </row>
    <row r="135" spans="1:9" x14ac:dyDescent="0.2">
      <c r="A135" s="18"/>
      <c r="B135" s="94" t="s">
        <v>92</v>
      </c>
      <c r="C135" s="94"/>
      <c r="I135" s="3"/>
    </row>
    <row r="136" spans="1:9" x14ac:dyDescent="0.2">
      <c r="A136" s="18"/>
      <c r="B136" s="5"/>
      <c r="I136" s="3"/>
    </row>
    <row r="137" spans="1:9" x14ac:dyDescent="0.2">
      <c r="A137" s="18"/>
      <c r="B137" s="5" t="s">
        <v>251</v>
      </c>
      <c r="F137" s="33" t="str">
        <f>+F5</f>
        <v>DICIEMBRE DE 2020</v>
      </c>
      <c r="I137" s="3"/>
    </row>
    <row r="138" spans="1:9" x14ac:dyDescent="0.2">
      <c r="A138" s="18"/>
      <c r="B138" s="5"/>
      <c r="C138" s="34"/>
      <c r="D138" s="34"/>
      <c r="E138" s="34"/>
      <c r="F138" s="34"/>
      <c r="G138" s="19"/>
      <c r="I138" s="3"/>
    </row>
    <row r="139" spans="1:9" x14ac:dyDescent="0.2">
      <c r="A139" s="18"/>
      <c r="B139" s="5"/>
      <c r="C139" s="14"/>
      <c r="D139" s="14"/>
      <c r="E139" s="14"/>
      <c r="F139" s="14"/>
      <c r="G139" s="13"/>
      <c r="I139" s="3"/>
    </row>
    <row r="140" spans="1:9" x14ac:dyDescent="0.2">
      <c r="A140" s="10" t="s">
        <v>281</v>
      </c>
      <c r="B140" s="11" t="s">
        <v>253</v>
      </c>
      <c r="C140" s="12">
        <f>+C141+C206+C232+C238+C244</f>
        <v>140308042</v>
      </c>
      <c r="D140" s="12">
        <f>+D141+D206+D232+D238+D244</f>
        <v>101206695.28000002</v>
      </c>
      <c r="E140" s="12">
        <f>+E141+E206+E232+E238+E244</f>
        <v>13317211.880000001</v>
      </c>
      <c r="F140" s="12">
        <f>+F141+F206+F232+F238+F244</f>
        <v>124534279.73</v>
      </c>
      <c r="G140" s="12">
        <f>+G141+G206+G232+G238+G244</f>
        <v>13350082.269999998</v>
      </c>
      <c r="I140" s="3"/>
    </row>
    <row r="141" spans="1:9" x14ac:dyDescent="0.2">
      <c r="A141" s="10" t="s">
        <v>93</v>
      </c>
      <c r="B141" s="11" t="s">
        <v>94</v>
      </c>
      <c r="C141" s="12">
        <f>+C142+C181</f>
        <v>111480822</v>
      </c>
      <c r="D141" s="12">
        <f>+D142+D181</f>
        <v>93356482.420000017</v>
      </c>
      <c r="E141" s="12">
        <f>+E142+E181</f>
        <v>12908012.33</v>
      </c>
      <c r="F141" s="12">
        <f>+F142+F181</f>
        <v>116274867.32000001</v>
      </c>
      <c r="G141" s="12">
        <f>+G142+G181</f>
        <v>-7217725.3200000022</v>
      </c>
      <c r="I141" s="3"/>
    </row>
    <row r="142" spans="1:9" x14ac:dyDescent="0.2">
      <c r="A142" s="10" t="s">
        <v>95</v>
      </c>
      <c r="B142" s="11" t="s">
        <v>96</v>
      </c>
      <c r="C142" s="12">
        <f>+C143+C153</f>
        <v>106215282</v>
      </c>
      <c r="D142" s="12">
        <f t="shared" ref="D142:G142" si="41">+D143+D153</f>
        <v>90065288.020000011</v>
      </c>
      <c r="E142" s="12">
        <f t="shared" si="41"/>
        <v>11487000.939999999</v>
      </c>
      <c r="F142" s="12">
        <f t="shared" si="41"/>
        <v>101552288.96000001</v>
      </c>
      <c r="G142" s="12">
        <f t="shared" si="41"/>
        <v>2239313.0399999972</v>
      </c>
      <c r="I142" s="3"/>
    </row>
    <row r="143" spans="1:9" x14ac:dyDescent="0.2">
      <c r="A143" s="10" t="s">
        <v>97</v>
      </c>
      <c r="B143" s="11" t="s">
        <v>98</v>
      </c>
      <c r="C143" s="12">
        <f>SUM(C144:C151)</f>
        <v>85094930</v>
      </c>
      <c r="D143" s="12">
        <f t="shared" ref="D143:G143" si="42">SUM(D144:D151)</f>
        <v>80514966.510000005</v>
      </c>
      <c r="E143" s="12">
        <f t="shared" si="42"/>
        <v>10502040.449999999</v>
      </c>
      <c r="F143" s="12">
        <f t="shared" si="42"/>
        <v>91017006.960000008</v>
      </c>
      <c r="G143" s="12">
        <f t="shared" si="42"/>
        <v>-5922076.9600000028</v>
      </c>
      <c r="I143" s="3"/>
    </row>
    <row r="144" spans="1:9" x14ac:dyDescent="0.2">
      <c r="A144" s="18" t="s">
        <v>99</v>
      </c>
      <c r="B144" s="19" t="s">
        <v>296</v>
      </c>
      <c r="C144" s="4">
        <v>56371312</v>
      </c>
      <c r="D144" s="4">
        <f>+Noviembre!F144</f>
        <v>24441959.920000002</v>
      </c>
      <c r="E144" s="4">
        <v>2235773.1800000002</v>
      </c>
      <c r="F144" s="4">
        <f t="shared" ref="F144:F148" si="43">+E144+D144</f>
        <v>26677733.100000001</v>
      </c>
      <c r="G144" s="17">
        <f t="shared" ref="G144:G148" si="44">+C144-F144</f>
        <v>29693578.899999999</v>
      </c>
      <c r="I144" s="3"/>
    </row>
    <row r="145" spans="1:9" x14ac:dyDescent="0.2">
      <c r="A145" s="18" t="s">
        <v>100</v>
      </c>
      <c r="B145" s="19" t="s">
        <v>232</v>
      </c>
      <c r="C145" s="4">
        <v>21501340</v>
      </c>
      <c r="D145" s="4">
        <f>+Noviembre!F145</f>
        <v>36668628.939999998</v>
      </c>
      <c r="E145" s="4">
        <v>3391873.53</v>
      </c>
      <c r="F145" s="4">
        <f t="shared" si="43"/>
        <v>40060502.469999999</v>
      </c>
      <c r="G145" s="17">
        <f t="shared" si="44"/>
        <v>-18559162.469999999</v>
      </c>
      <c r="I145" s="3"/>
    </row>
    <row r="146" spans="1:9" x14ac:dyDescent="0.2">
      <c r="A146" s="18" t="s">
        <v>101</v>
      </c>
      <c r="B146" s="19" t="s">
        <v>297</v>
      </c>
      <c r="C146" s="4">
        <v>2149840</v>
      </c>
      <c r="D146" s="4">
        <f>+Noviembre!F146</f>
        <v>1122985.7399999998</v>
      </c>
      <c r="E146" s="4">
        <v>105586.58</v>
      </c>
      <c r="F146" s="4">
        <f t="shared" si="43"/>
        <v>1228572.3199999998</v>
      </c>
      <c r="G146" s="17">
        <f t="shared" si="44"/>
        <v>921267.68000000017</v>
      </c>
      <c r="I146" s="3"/>
    </row>
    <row r="147" spans="1:9" x14ac:dyDescent="0.2">
      <c r="A147" s="18" t="s">
        <v>102</v>
      </c>
      <c r="B147" s="19" t="s">
        <v>298</v>
      </c>
      <c r="C147" s="4">
        <v>1896818</v>
      </c>
      <c r="D147" s="4">
        <f>+Noviembre!F147</f>
        <v>14417709.460000001</v>
      </c>
      <c r="E147" s="4">
        <v>1896617.21</v>
      </c>
      <c r="F147" s="4">
        <f t="shared" si="43"/>
        <v>16314326.670000002</v>
      </c>
      <c r="G147" s="17">
        <f t="shared" si="44"/>
        <v>-14417508.670000002</v>
      </c>
      <c r="I147" s="3"/>
    </row>
    <row r="148" spans="1:9" x14ac:dyDescent="0.2">
      <c r="A148" s="18" t="s">
        <v>103</v>
      </c>
      <c r="B148" s="19" t="s">
        <v>299</v>
      </c>
      <c r="C148" s="4">
        <v>1290100</v>
      </c>
      <c r="D148" s="4">
        <f>+Noviembre!F148</f>
        <v>1147086.3700000001</v>
      </c>
      <c r="E148" s="4">
        <v>98455.74</v>
      </c>
      <c r="F148" s="4">
        <f t="shared" si="43"/>
        <v>1245542.1100000001</v>
      </c>
      <c r="G148" s="17">
        <f t="shared" si="44"/>
        <v>44557.889999999898</v>
      </c>
      <c r="I148" s="3"/>
    </row>
    <row r="149" spans="1:9" x14ac:dyDescent="0.2">
      <c r="A149" s="18" t="s">
        <v>309</v>
      </c>
      <c r="C149" s="4">
        <v>1885520</v>
      </c>
      <c r="D149" s="4">
        <f>+Noviembre!F149</f>
        <v>2716596.08</v>
      </c>
      <c r="E149" s="4">
        <v>2773734.21</v>
      </c>
      <c r="F149" s="4">
        <f t="shared" ref="F149" si="45">+E149+D149</f>
        <v>5490330.29</v>
      </c>
      <c r="G149" s="17">
        <f t="shared" ref="G149" si="46">+C149-F149</f>
        <v>-3604810.29</v>
      </c>
      <c r="I149" s="3"/>
    </row>
    <row r="150" spans="1:9" x14ac:dyDescent="0.2">
      <c r="A150" s="18"/>
      <c r="B150" s="19"/>
      <c r="F150" s="3"/>
      <c r="G150" s="17"/>
      <c r="I150" s="3"/>
    </row>
    <row r="151" spans="1:9" x14ac:dyDescent="0.2">
      <c r="A151" s="18"/>
      <c r="I151" s="3"/>
    </row>
    <row r="152" spans="1:9" x14ac:dyDescent="0.2">
      <c r="A152" s="19"/>
      <c r="B152" s="19"/>
      <c r="I152" s="3"/>
    </row>
    <row r="153" spans="1:9" x14ac:dyDescent="0.2">
      <c r="A153" s="10" t="s">
        <v>104</v>
      </c>
      <c r="B153" s="11" t="s">
        <v>105</v>
      </c>
      <c r="C153" s="12">
        <f>SUM(C154:C179)</f>
        <v>21120352</v>
      </c>
      <c r="D153" s="12">
        <f>SUM(D154:D179)</f>
        <v>9550321.5100000016</v>
      </c>
      <c r="E153" s="12">
        <f>SUM(E154:E177)</f>
        <v>984960.49000000011</v>
      </c>
      <c r="F153" s="12">
        <f>SUM(F154:F177)</f>
        <v>10535282</v>
      </c>
      <c r="G153" s="12">
        <f>SUM(G154:G177)</f>
        <v>8161390</v>
      </c>
      <c r="I153" s="3"/>
    </row>
    <row r="154" spans="1:9" x14ac:dyDescent="0.2">
      <c r="A154" s="18" t="s">
        <v>106</v>
      </c>
      <c r="B154" s="19" t="s">
        <v>39</v>
      </c>
      <c r="C154" s="6">
        <v>511000</v>
      </c>
      <c r="D154" s="4">
        <f>+Noviembre!F153</f>
        <v>144500</v>
      </c>
      <c r="E154" s="4">
        <v>5500</v>
      </c>
      <c r="F154" s="4">
        <f t="shared" ref="F154:F177" si="47">+E154+D154</f>
        <v>150000</v>
      </c>
      <c r="G154" s="89">
        <f t="shared" ref="G154:G177" si="48">+C154-F154</f>
        <v>361000</v>
      </c>
      <c r="H154" s="17"/>
      <c r="I154" s="17"/>
    </row>
    <row r="155" spans="1:9" x14ac:dyDescent="0.2">
      <c r="A155" s="18" t="s">
        <v>107</v>
      </c>
      <c r="B155" s="19" t="s">
        <v>108</v>
      </c>
      <c r="C155" s="4">
        <v>1805440</v>
      </c>
      <c r="D155" s="4">
        <f>+Noviembre!F154</f>
        <v>70610</v>
      </c>
      <c r="E155" s="4">
        <v>6266.03</v>
      </c>
      <c r="F155" s="4">
        <f t="shared" si="47"/>
        <v>76876.03</v>
      </c>
      <c r="G155" s="17">
        <f t="shared" si="48"/>
        <v>1728563.97</v>
      </c>
      <c r="I155" s="3"/>
    </row>
    <row r="156" spans="1:9" x14ac:dyDescent="0.2">
      <c r="A156" s="18" t="s">
        <v>109</v>
      </c>
      <c r="B156" s="19" t="s">
        <v>110</v>
      </c>
      <c r="C156" s="4">
        <v>2469810</v>
      </c>
      <c r="D156" s="4">
        <f>+Noviembre!F155</f>
        <v>998389.84000000008</v>
      </c>
      <c r="E156" s="4">
        <v>111016.15</v>
      </c>
      <c r="F156" s="4">
        <f t="shared" si="47"/>
        <v>1109405.99</v>
      </c>
      <c r="G156" s="17">
        <f t="shared" si="48"/>
        <v>1360404.01</v>
      </c>
      <c r="I156" s="3"/>
    </row>
    <row r="157" spans="1:9" x14ac:dyDescent="0.2">
      <c r="A157" s="18" t="s">
        <v>111</v>
      </c>
      <c r="B157" s="19" t="s">
        <v>112</v>
      </c>
      <c r="C157" s="4">
        <v>771400</v>
      </c>
      <c r="D157" s="4">
        <f>+Noviembre!F156</f>
        <v>124914.49</v>
      </c>
      <c r="E157" s="4">
        <v>46830</v>
      </c>
      <c r="F157" s="4">
        <f t="shared" si="47"/>
        <v>171744.49</v>
      </c>
      <c r="G157" s="17">
        <f t="shared" si="48"/>
        <v>599655.51</v>
      </c>
      <c r="H157" s="4"/>
      <c r="I157" s="3"/>
    </row>
    <row r="158" spans="1:9" x14ac:dyDescent="0.2">
      <c r="A158" s="18" t="s">
        <v>113</v>
      </c>
      <c r="B158" s="19" t="s">
        <v>114</v>
      </c>
      <c r="C158" s="4">
        <v>505400</v>
      </c>
      <c r="D158" s="4">
        <f>+Noviembre!F157</f>
        <v>40389.759999999995</v>
      </c>
      <c r="E158" s="4">
        <v>6840</v>
      </c>
      <c r="F158" s="4">
        <f t="shared" si="47"/>
        <v>47229.759999999995</v>
      </c>
      <c r="G158" s="17">
        <f t="shared" si="48"/>
        <v>458170.24</v>
      </c>
      <c r="I158" s="3"/>
    </row>
    <row r="159" spans="1:9" x14ac:dyDescent="0.2">
      <c r="A159" s="18" t="s">
        <v>115</v>
      </c>
      <c r="B159" s="19" t="s">
        <v>116</v>
      </c>
      <c r="C159" s="4">
        <v>760900</v>
      </c>
      <c r="D159" s="4">
        <f>+Noviembre!F158</f>
        <v>740702.9</v>
      </c>
      <c r="E159" s="4">
        <v>60935.23</v>
      </c>
      <c r="F159" s="4">
        <f t="shared" si="47"/>
        <v>801638.13</v>
      </c>
      <c r="G159" s="17">
        <f t="shared" si="48"/>
        <v>-40738.130000000005</v>
      </c>
      <c r="I159" s="3"/>
    </row>
    <row r="160" spans="1:9" x14ac:dyDescent="0.2">
      <c r="A160" s="18" t="s">
        <v>117</v>
      </c>
      <c r="B160" s="19" t="s">
        <v>118</v>
      </c>
      <c r="C160" s="4">
        <v>1137400</v>
      </c>
      <c r="D160" s="4">
        <f>+Noviembre!F159</f>
        <v>727115.78</v>
      </c>
      <c r="E160" s="4">
        <f>4500+22510</f>
        <v>27010</v>
      </c>
      <c r="F160" s="4">
        <f t="shared" si="47"/>
        <v>754125.78</v>
      </c>
      <c r="G160" s="17">
        <f t="shared" si="48"/>
        <v>383274.22</v>
      </c>
      <c r="I160" s="3"/>
    </row>
    <row r="161" spans="1:9" x14ac:dyDescent="0.2">
      <c r="A161" s="18" t="s">
        <v>119</v>
      </c>
      <c r="B161" s="19" t="s">
        <v>231</v>
      </c>
      <c r="D161" s="4">
        <f>+Noviembre!F160</f>
        <v>411786.68</v>
      </c>
      <c r="E161" s="4">
        <v>9370.24</v>
      </c>
      <c r="F161" s="4">
        <f t="shared" si="47"/>
        <v>421156.92</v>
      </c>
      <c r="G161" s="17">
        <f t="shared" si="48"/>
        <v>-421156.92</v>
      </c>
      <c r="I161" s="3"/>
    </row>
    <row r="162" spans="1:9" x14ac:dyDescent="0.2">
      <c r="A162" s="18" t="s">
        <v>120</v>
      </c>
      <c r="B162" s="19" t="s">
        <v>121</v>
      </c>
      <c r="D162" s="4">
        <f>+Noviembre!F161</f>
        <v>27171.69</v>
      </c>
      <c r="E162" s="4">
        <v>10438.030000000001</v>
      </c>
      <c r="F162" s="4">
        <f t="shared" si="47"/>
        <v>37609.72</v>
      </c>
      <c r="G162" s="17">
        <f t="shared" si="48"/>
        <v>-37609.72</v>
      </c>
      <c r="I162" s="3"/>
    </row>
    <row r="163" spans="1:9" x14ac:dyDescent="0.2">
      <c r="A163" s="18" t="s">
        <v>122</v>
      </c>
      <c r="B163" s="19" t="s">
        <v>123</v>
      </c>
      <c r="C163" s="4">
        <v>1118824</v>
      </c>
      <c r="D163" s="4">
        <f>+Noviembre!F162</f>
        <v>1581901.15</v>
      </c>
      <c r="E163" s="4">
        <v>36019.57</v>
      </c>
      <c r="F163" s="4">
        <f t="shared" si="47"/>
        <v>1617920.72</v>
      </c>
      <c r="G163" s="17">
        <f t="shared" si="48"/>
        <v>-499096.72</v>
      </c>
      <c r="I163" s="3"/>
    </row>
    <row r="164" spans="1:9" x14ac:dyDescent="0.2">
      <c r="A164" s="18" t="s">
        <v>124</v>
      </c>
      <c r="B164" s="24" t="s">
        <v>125</v>
      </c>
      <c r="C164" s="6">
        <v>154700</v>
      </c>
      <c r="D164" s="4">
        <f>+Noviembre!F163</f>
        <v>64865</v>
      </c>
      <c r="E164" s="4">
        <v>13800</v>
      </c>
      <c r="F164" s="4">
        <f t="shared" si="47"/>
        <v>78665</v>
      </c>
      <c r="G164" s="17">
        <f t="shared" si="48"/>
        <v>76035</v>
      </c>
      <c r="I164" s="3"/>
    </row>
    <row r="165" spans="1:9" x14ac:dyDescent="0.2">
      <c r="A165" s="18" t="s">
        <v>126</v>
      </c>
      <c r="B165" s="19" t="s">
        <v>127</v>
      </c>
      <c r="C165" s="4">
        <v>144690</v>
      </c>
      <c r="D165" s="4">
        <f>+Noviembre!F164</f>
        <v>166536.15</v>
      </c>
      <c r="E165" s="4">
        <v>28650.400000000001</v>
      </c>
      <c r="F165" s="4">
        <f t="shared" si="47"/>
        <v>195186.55</v>
      </c>
      <c r="G165" s="17">
        <f t="shared" si="48"/>
        <v>-50496.549999999988</v>
      </c>
      <c r="I165" s="3"/>
    </row>
    <row r="166" spans="1:9" x14ac:dyDescent="0.2">
      <c r="A166" s="18" t="s">
        <v>128</v>
      </c>
      <c r="B166" s="19" t="s">
        <v>129</v>
      </c>
      <c r="C166" s="4">
        <v>273000</v>
      </c>
      <c r="D166" s="4">
        <f>+Noviembre!F165</f>
        <v>204726.74</v>
      </c>
      <c r="E166" s="4">
        <v>29580.99</v>
      </c>
      <c r="F166" s="4">
        <f t="shared" si="47"/>
        <v>234307.72999999998</v>
      </c>
      <c r="G166" s="17">
        <f t="shared" si="48"/>
        <v>38692.270000000019</v>
      </c>
      <c r="I166" s="3"/>
    </row>
    <row r="167" spans="1:9" x14ac:dyDescent="0.2">
      <c r="A167" s="18" t="s">
        <v>130</v>
      </c>
      <c r="B167" s="19" t="s">
        <v>131</v>
      </c>
      <c r="C167" s="4">
        <v>273000</v>
      </c>
      <c r="D167" s="4">
        <f>+Noviembre!F166</f>
        <v>340510</v>
      </c>
      <c r="E167" s="4">
        <v>35005</v>
      </c>
      <c r="F167" s="4">
        <f t="shared" si="47"/>
        <v>375515</v>
      </c>
      <c r="G167" s="17">
        <f t="shared" si="48"/>
        <v>-102515</v>
      </c>
      <c r="I167" s="3"/>
    </row>
    <row r="168" spans="1:9" x14ac:dyDescent="0.2">
      <c r="A168" s="18" t="s">
        <v>132</v>
      </c>
      <c r="B168" s="19" t="s">
        <v>133</v>
      </c>
      <c r="C168" s="4">
        <v>586768</v>
      </c>
      <c r="D168" s="4">
        <f>+Noviembre!F167</f>
        <v>44063.25</v>
      </c>
      <c r="F168" s="4">
        <f t="shared" si="47"/>
        <v>44063.25</v>
      </c>
      <c r="G168" s="17">
        <f t="shared" si="48"/>
        <v>542704.75</v>
      </c>
      <c r="I168" s="3"/>
    </row>
    <row r="169" spans="1:9" x14ac:dyDescent="0.2">
      <c r="A169" s="18" t="s">
        <v>134</v>
      </c>
      <c r="B169" s="19" t="s">
        <v>135</v>
      </c>
      <c r="C169" s="4">
        <v>2256800</v>
      </c>
      <c r="D169" s="4">
        <f>+Noviembre!F168</f>
        <v>0</v>
      </c>
      <c r="F169" s="4">
        <f t="shared" si="47"/>
        <v>0</v>
      </c>
      <c r="G169" s="17">
        <f t="shared" si="48"/>
        <v>2256800</v>
      </c>
      <c r="I169" s="3"/>
    </row>
    <row r="170" spans="1:9" x14ac:dyDescent="0.2">
      <c r="A170" s="18" t="s">
        <v>136</v>
      </c>
      <c r="B170" s="19" t="s">
        <v>137</v>
      </c>
      <c r="D170" s="4">
        <f>+Noviembre!F169</f>
        <v>149487.74</v>
      </c>
      <c r="E170" s="4">
        <v>2480</v>
      </c>
      <c r="F170" s="4">
        <f t="shared" si="47"/>
        <v>151967.74</v>
      </c>
      <c r="G170" s="17">
        <f t="shared" si="48"/>
        <v>-151967.74</v>
      </c>
      <c r="I170" s="3"/>
    </row>
    <row r="171" spans="1:9" x14ac:dyDescent="0.2">
      <c r="A171" s="18" t="s">
        <v>138</v>
      </c>
      <c r="B171" s="19" t="s">
        <v>139</v>
      </c>
      <c r="C171" s="4">
        <v>112840</v>
      </c>
      <c r="D171" s="4">
        <f>+Noviembre!F170</f>
        <v>163068.44</v>
      </c>
      <c r="F171" s="4">
        <f t="shared" si="47"/>
        <v>163068.44</v>
      </c>
      <c r="G171" s="17">
        <f t="shared" si="48"/>
        <v>-50228.44</v>
      </c>
      <c r="I171" s="3"/>
    </row>
    <row r="172" spans="1:9" x14ac:dyDescent="0.2">
      <c r="A172" s="18" t="s">
        <v>140</v>
      </c>
      <c r="B172" s="19" t="s">
        <v>141</v>
      </c>
      <c r="C172" s="4">
        <v>1992700</v>
      </c>
      <c r="D172" s="4">
        <f>+Noviembre!F171</f>
        <v>1693824</v>
      </c>
      <c r="E172" s="6">
        <f>193000+128000</f>
        <v>321000</v>
      </c>
      <c r="F172" s="4">
        <f t="shared" si="47"/>
        <v>2014824</v>
      </c>
      <c r="G172" s="17">
        <f t="shared" si="48"/>
        <v>-22124</v>
      </c>
      <c r="I172" s="17"/>
    </row>
    <row r="173" spans="1:9" x14ac:dyDescent="0.2">
      <c r="A173" s="18" t="s">
        <v>142</v>
      </c>
      <c r="B173" s="19" t="s">
        <v>143</v>
      </c>
      <c r="C173" s="4">
        <v>3822000</v>
      </c>
      <c r="D173" s="4">
        <f>+Noviembre!F172</f>
        <v>542676.02</v>
      </c>
      <c r="E173" s="4">
        <v>87932.33</v>
      </c>
      <c r="F173" s="4">
        <f t="shared" si="47"/>
        <v>630608.35</v>
      </c>
      <c r="G173" s="17">
        <f t="shared" si="48"/>
        <v>3191391.65</v>
      </c>
      <c r="I173" s="3"/>
    </row>
    <row r="174" spans="1:9" x14ac:dyDescent="0.2">
      <c r="A174" s="18" t="s">
        <v>144</v>
      </c>
      <c r="B174" s="19" t="s">
        <v>146</v>
      </c>
      <c r="D174" s="4">
        <f>+Noviembre!F173</f>
        <v>899964.78</v>
      </c>
      <c r="E174" s="4">
        <v>114286.52</v>
      </c>
      <c r="F174" s="4">
        <f>+E174+D174</f>
        <v>1014251.3</v>
      </c>
      <c r="G174" s="17">
        <f>+C174-F174</f>
        <v>-1014251.3</v>
      </c>
      <c r="I174" s="3"/>
    </row>
    <row r="175" spans="1:9" x14ac:dyDescent="0.2">
      <c r="A175" s="18" t="s">
        <v>145</v>
      </c>
      <c r="B175" s="19" t="s">
        <v>148</v>
      </c>
      <c r="D175" s="4">
        <f>+Noviembre!F174</f>
        <v>288700.09999999998</v>
      </c>
      <c r="E175" s="4">
        <v>32000</v>
      </c>
      <c r="F175" s="4">
        <f t="shared" si="47"/>
        <v>320700.09999999998</v>
      </c>
      <c r="G175" s="17">
        <f t="shared" si="48"/>
        <v>-320700.09999999998</v>
      </c>
      <c r="I175" s="3"/>
    </row>
    <row r="176" spans="1:9" x14ac:dyDescent="0.2">
      <c r="A176" s="18" t="s">
        <v>147</v>
      </c>
      <c r="B176" s="24" t="s">
        <v>150</v>
      </c>
      <c r="D176" s="4">
        <f>+Noviembre!F175</f>
        <v>15000</v>
      </c>
      <c r="F176" s="4">
        <f t="shared" si="47"/>
        <v>15000</v>
      </c>
      <c r="G176" s="17">
        <f t="shared" si="48"/>
        <v>-15000</v>
      </c>
      <c r="I176" s="3"/>
    </row>
    <row r="177" spans="1:9" x14ac:dyDescent="0.2">
      <c r="A177" s="18" t="s">
        <v>149</v>
      </c>
      <c r="B177" s="24" t="s">
        <v>152</v>
      </c>
      <c r="C177" s="6"/>
      <c r="D177" s="4">
        <f>+Noviembre!F176</f>
        <v>109417</v>
      </c>
      <c r="F177" s="4">
        <f t="shared" si="47"/>
        <v>109417</v>
      </c>
      <c r="G177" s="89">
        <f t="shared" si="48"/>
        <v>-109417</v>
      </c>
      <c r="I177" s="3"/>
    </row>
    <row r="178" spans="1:9" x14ac:dyDescent="0.2">
      <c r="A178" s="18" t="s">
        <v>151</v>
      </c>
      <c r="B178" s="24" t="s">
        <v>330</v>
      </c>
      <c r="C178" s="4">
        <v>2423680</v>
      </c>
      <c r="F178" s="4">
        <f t="shared" ref="F178" si="49">+E178+D178</f>
        <v>0</v>
      </c>
      <c r="G178" s="89">
        <f t="shared" ref="G178" si="50">+C178-F178</f>
        <v>2423680</v>
      </c>
      <c r="I178" s="3"/>
    </row>
    <row r="179" spans="1:9" x14ac:dyDescent="0.2">
      <c r="A179" s="19"/>
      <c r="B179" s="19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3291194.4000000004</v>
      </c>
      <c r="E181" s="32">
        <f t="shared" ref="E181:G181" si="51">+E182</f>
        <v>1421011.3900000001</v>
      </c>
      <c r="F181" s="32">
        <f t="shared" si="51"/>
        <v>14722578.360000001</v>
      </c>
      <c r="G181" s="32">
        <f t="shared" si="51"/>
        <v>-9457038.3599999994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>SUM(D190:D207)</f>
        <v>3291194.4000000004</v>
      </c>
      <c r="E182" s="32">
        <f t="shared" ref="E182:G182" si="52">SUM(E183:E197)</f>
        <v>1421011.3900000001</v>
      </c>
      <c r="F182" s="32">
        <f t="shared" si="52"/>
        <v>14722578.360000001</v>
      </c>
      <c r="G182" s="32">
        <f t="shared" si="52"/>
        <v>-9457038.3599999994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D183" s="4">
        <f>+Noviembre!F183</f>
        <v>695000.56</v>
      </c>
      <c r="E183" s="6">
        <v>77700</v>
      </c>
      <c r="F183" s="4">
        <f t="shared" ref="F183:F198" si="53">+E183+D183</f>
        <v>772700.56</v>
      </c>
      <c r="G183" s="17">
        <f t="shared" ref="G183:G198" si="54">+C183-F183</f>
        <v>1930279.44</v>
      </c>
      <c r="I183" s="3"/>
    </row>
    <row r="184" spans="1:9" x14ac:dyDescent="0.2">
      <c r="A184" s="18" t="s">
        <v>159</v>
      </c>
      <c r="B184" s="19" t="s">
        <v>160</v>
      </c>
      <c r="D184" s="4">
        <f>+Noviembre!F184</f>
        <v>86067.53</v>
      </c>
      <c r="E184" s="6"/>
      <c r="F184" s="4">
        <f t="shared" si="53"/>
        <v>86067.53</v>
      </c>
      <c r="G184" s="17">
        <f t="shared" si="54"/>
        <v>-86067.53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D185" s="4">
        <f>+Noviembre!F185</f>
        <v>125800</v>
      </c>
      <c r="E185" s="6"/>
      <c r="F185" s="4">
        <f t="shared" si="53"/>
        <v>125800</v>
      </c>
      <c r="G185" s="17">
        <f t="shared" si="54"/>
        <v>334660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D186" s="4">
        <f>+Noviembre!F186</f>
        <v>33681.68</v>
      </c>
      <c r="E186" s="6">
        <v>4758</v>
      </c>
      <c r="F186" s="4">
        <f t="shared" si="53"/>
        <v>38439.68</v>
      </c>
      <c r="G186" s="17">
        <f t="shared" si="54"/>
        <v>243660.32</v>
      </c>
      <c r="I186" s="3"/>
    </row>
    <row r="187" spans="1:9" x14ac:dyDescent="0.2">
      <c r="A187" s="18" t="s">
        <v>0</v>
      </c>
      <c r="B187" s="24" t="s">
        <v>304</v>
      </c>
      <c r="D187" s="4">
        <f>+Noviembre!F187</f>
        <v>8737193.4800000004</v>
      </c>
      <c r="E187" s="6">
        <v>906987.39</v>
      </c>
      <c r="F187" s="4">
        <f t="shared" si="53"/>
        <v>9644180.870000001</v>
      </c>
      <c r="G187" s="17">
        <f t="shared" si="54"/>
        <v>-9644180.870000001</v>
      </c>
      <c r="I187" s="3"/>
    </row>
    <row r="188" spans="1:9" x14ac:dyDescent="0.2">
      <c r="A188" s="18" t="s">
        <v>165</v>
      </c>
      <c r="B188" s="24" t="s">
        <v>74</v>
      </c>
      <c r="C188" s="6"/>
      <c r="D188" s="4">
        <f>+Noviembre!F188</f>
        <v>319340</v>
      </c>
      <c r="E188" s="6"/>
      <c r="F188" s="4">
        <f t="shared" si="53"/>
        <v>319340</v>
      </c>
      <c r="G188" s="89">
        <f t="shared" si="54"/>
        <v>-319340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D189" s="4">
        <f>+Noviembre!F189</f>
        <v>383494.72000000003</v>
      </c>
      <c r="E189" s="6">
        <v>16675</v>
      </c>
      <c r="F189" s="4">
        <f t="shared" si="53"/>
        <v>400169.72000000003</v>
      </c>
      <c r="G189" s="17">
        <f t="shared" si="54"/>
        <v>1419830.28</v>
      </c>
      <c r="I189" s="3"/>
    </row>
    <row r="190" spans="1:9" x14ac:dyDescent="0.2">
      <c r="A190" s="18" t="s">
        <v>168</v>
      </c>
      <c r="B190" s="19" t="s">
        <v>169</v>
      </c>
      <c r="C190" s="6"/>
      <c r="D190" s="4">
        <f>+Noviembre!F190</f>
        <v>1890000</v>
      </c>
      <c r="E190" s="6">
        <f>225000+105000</f>
        <v>330000</v>
      </c>
      <c r="F190" s="4">
        <f t="shared" si="53"/>
        <v>2220000</v>
      </c>
      <c r="G190" s="17">
        <f t="shared" si="54"/>
        <v>-2220000</v>
      </c>
      <c r="I190" s="3"/>
    </row>
    <row r="191" spans="1:9" x14ac:dyDescent="0.2">
      <c r="A191" s="18" t="s">
        <v>170</v>
      </c>
      <c r="B191" s="19" t="s">
        <v>171</v>
      </c>
      <c r="C191" s="6"/>
      <c r="D191" s="4">
        <f>+Noviembre!F191</f>
        <v>100000</v>
      </c>
      <c r="E191" s="6">
        <v>30000</v>
      </c>
      <c r="F191" s="4">
        <f t="shared" si="53"/>
        <v>130000</v>
      </c>
      <c r="G191" s="17">
        <f t="shared" si="54"/>
        <v>-130000</v>
      </c>
      <c r="I191" s="3"/>
    </row>
    <row r="192" spans="1:9" x14ac:dyDescent="0.2">
      <c r="A192" s="18" t="s">
        <v>172</v>
      </c>
      <c r="B192" s="24" t="s">
        <v>173</v>
      </c>
      <c r="C192" s="6"/>
      <c r="D192" s="4">
        <f>+Noviembre!F192</f>
        <v>425000</v>
      </c>
      <c r="E192" s="6"/>
      <c r="F192" s="4">
        <f t="shared" si="53"/>
        <v>425000</v>
      </c>
      <c r="G192" s="17">
        <f t="shared" si="54"/>
        <v>-425000</v>
      </c>
      <c r="I192" s="3"/>
    </row>
    <row r="193" spans="1:9" x14ac:dyDescent="0.2">
      <c r="A193" s="18" t="s">
        <v>1</v>
      </c>
      <c r="B193" s="3" t="s">
        <v>69</v>
      </c>
      <c r="C193" s="6"/>
      <c r="D193" s="4">
        <f>+Noviembre!F193</f>
        <v>321500</v>
      </c>
      <c r="E193" s="6"/>
      <c r="F193" s="4">
        <f t="shared" si="53"/>
        <v>321500</v>
      </c>
      <c r="G193" s="17">
        <f t="shared" si="54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D194" s="4">
        <f>+Noviembre!F194</f>
        <v>0</v>
      </c>
      <c r="E194" s="6"/>
      <c r="F194" s="4">
        <f t="shared" si="53"/>
        <v>0</v>
      </c>
      <c r="G194" s="17">
        <f t="shared" si="54"/>
        <v>0</v>
      </c>
      <c r="I194" s="3"/>
    </row>
    <row r="195" spans="1:9" x14ac:dyDescent="0.2">
      <c r="A195" s="18" t="s">
        <v>175</v>
      </c>
      <c r="B195" s="19" t="str">
        <f>+Noviembre!B195</f>
        <v>Ayuda Social Alquileres</v>
      </c>
      <c r="C195" s="6"/>
      <c r="D195" s="4">
        <f>+Noviembre!F195</f>
        <v>73000</v>
      </c>
      <c r="E195" s="6">
        <v>15000</v>
      </c>
      <c r="F195" s="4">
        <f t="shared" si="53"/>
        <v>88000</v>
      </c>
      <c r="G195" s="17">
        <f t="shared" si="54"/>
        <v>-88000</v>
      </c>
      <c r="I195" s="3"/>
    </row>
    <row r="196" spans="1:9" x14ac:dyDescent="0.2">
      <c r="A196" s="18" t="s">
        <v>176</v>
      </c>
      <c r="B196" s="19" t="s">
        <v>178</v>
      </c>
      <c r="C196" s="6"/>
      <c r="D196" s="4">
        <f>+Noviembre!F196</f>
        <v>0</v>
      </c>
      <c r="E196" s="6"/>
      <c r="F196" s="4">
        <f t="shared" si="53"/>
        <v>0</v>
      </c>
      <c r="G196" s="17">
        <f t="shared" si="54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D197" s="4">
        <f>+Noviembre!F197</f>
        <v>111489</v>
      </c>
      <c r="E197" s="6">
        <v>39891</v>
      </c>
      <c r="F197" s="4">
        <f t="shared" si="53"/>
        <v>151380</v>
      </c>
      <c r="G197" s="17">
        <f t="shared" si="54"/>
        <v>-151380</v>
      </c>
      <c r="I197" s="3"/>
    </row>
    <row r="198" spans="1:9" x14ac:dyDescent="0.2">
      <c r="A198" s="18" t="s">
        <v>280</v>
      </c>
      <c r="B198" s="6" t="s">
        <v>178</v>
      </c>
      <c r="C198" s="6"/>
      <c r="D198" s="4">
        <f>+Noviembre!F198</f>
        <v>0</v>
      </c>
      <c r="E198" s="6"/>
      <c r="F198" s="4">
        <f t="shared" si="53"/>
        <v>0</v>
      </c>
      <c r="G198" s="17">
        <f t="shared" si="54"/>
        <v>0</v>
      </c>
      <c r="I198" s="3"/>
    </row>
    <row r="199" spans="1:9" x14ac:dyDescent="0.2">
      <c r="A199" s="18"/>
      <c r="B199" s="6"/>
      <c r="C199" s="6"/>
      <c r="E199" s="6"/>
      <c r="G199" s="17"/>
      <c r="I199" s="3"/>
    </row>
    <row r="200" spans="1:9" x14ac:dyDescent="0.2">
      <c r="A200" s="18"/>
      <c r="B200" s="6"/>
      <c r="C200" s="6"/>
      <c r="E200" s="6"/>
      <c r="G200" s="17"/>
      <c r="I200" s="3"/>
    </row>
    <row r="201" spans="1:9" x14ac:dyDescent="0.2">
      <c r="A201" s="18"/>
      <c r="B201" s="5" t="s">
        <v>251</v>
      </c>
      <c r="F201" s="33" t="str">
        <f>+F137</f>
        <v>DICIEMBRE DE 2020</v>
      </c>
      <c r="G201" s="17"/>
      <c r="I201" s="3"/>
    </row>
    <row r="202" spans="1:9" x14ac:dyDescent="0.2">
      <c r="A202" s="18"/>
      <c r="B202" s="5"/>
      <c r="C202" s="34"/>
      <c r="D202" s="34"/>
      <c r="E202" s="34"/>
      <c r="F202" s="34"/>
      <c r="I202" s="3"/>
    </row>
    <row r="203" spans="1:9" x14ac:dyDescent="0.2">
      <c r="A203" s="18"/>
      <c r="B203" s="19"/>
      <c r="I203" s="3"/>
    </row>
    <row r="204" spans="1:9" x14ac:dyDescent="0.2">
      <c r="A204" s="18"/>
      <c r="B204" s="19"/>
      <c r="C204" s="34"/>
      <c r="D204" s="34"/>
      <c r="E204" s="34"/>
      <c r="F204" s="34"/>
      <c r="G204" s="19"/>
      <c r="I204" s="3"/>
    </row>
    <row r="205" spans="1:9" x14ac:dyDescent="0.2">
      <c r="A205" s="18"/>
      <c r="B205" s="19"/>
      <c r="C205" s="14"/>
      <c r="D205" s="14"/>
      <c r="E205" s="14"/>
      <c r="F205" s="14"/>
      <c r="G205" s="13"/>
      <c r="I205" s="3"/>
    </row>
    <row r="206" spans="1:9" x14ac:dyDescent="0.2">
      <c r="A206" s="10" t="s">
        <v>179</v>
      </c>
      <c r="B206" s="11" t="s">
        <v>180</v>
      </c>
      <c r="C206" s="12">
        <f>+C207+C219</f>
        <v>18014600</v>
      </c>
      <c r="D206" s="12">
        <f t="shared" ref="D206:G206" si="55">+D207+D219</f>
        <v>193852.7</v>
      </c>
      <c r="E206" s="12">
        <f t="shared" si="55"/>
        <v>121890.14</v>
      </c>
      <c r="F206" s="12">
        <f t="shared" si="55"/>
        <v>315742.84000000003</v>
      </c>
      <c r="G206" s="12">
        <f t="shared" si="55"/>
        <v>17698857.16</v>
      </c>
      <c r="I206" s="3"/>
    </row>
    <row r="207" spans="1:9" x14ac:dyDescent="0.2">
      <c r="A207" s="10" t="s">
        <v>181</v>
      </c>
      <c r="B207" s="11" t="s">
        <v>182</v>
      </c>
      <c r="C207" s="86">
        <f>SUM(C208:C217)</f>
        <v>12554600</v>
      </c>
      <c r="D207" s="86">
        <f t="shared" ref="D207:G207" si="56">SUM(D208:D217)</f>
        <v>176352.7</v>
      </c>
      <c r="E207" s="86">
        <f t="shared" si="56"/>
        <v>0</v>
      </c>
      <c r="F207" s="86">
        <f t="shared" si="56"/>
        <v>176352.7</v>
      </c>
      <c r="G207" s="86">
        <f t="shared" si="56"/>
        <v>12378247.300000001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+Noviembre!F208</f>
        <v>0</v>
      </c>
      <c r="F208" s="4">
        <f t="shared" ref="F208:F215" si="57">+E208+D208</f>
        <v>0</v>
      </c>
      <c r="G208" s="17">
        <f t="shared" ref="G208:G215" si="58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+Noviembre!F209</f>
        <v>0</v>
      </c>
      <c r="F209" s="4">
        <f t="shared" si="57"/>
        <v>0</v>
      </c>
      <c r="G209" s="17">
        <f t="shared" si="58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+Noviembre!F210</f>
        <v>0</v>
      </c>
      <c r="F210" s="4">
        <f t="shared" si="57"/>
        <v>0</v>
      </c>
      <c r="G210" s="17">
        <f t="shared" si="58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+Noviembre!F211</f>
        <v>0</v>
      </c>
      <c r="F211" s="4">
        <f t="shared" si="57"/>
        <v>0</v>
      </c>
      <c r="G211" s="17">
        <f t="shared" si="58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D212" s="4">
        <f>+Noviembre!F212</f>
        <v>150822.70000000001</v>
      </c>
      <c r="F212" s="4">
        <f t="shared" si="57"/>
        <v>150822.70000000001</v>
      </c>
      <c r="G212" s="17">
        <f t="shared" si="58"/>
        <v>-150822.70000000001</v>
      </c>
      <c r="I212" s="3"/>
    </row>
    <row r="213" spans="1:9" x14ac:dyDescent="0.2">
      <c r="A213" s="18" t="s">
        <v>193</v>
      </c>
      <c r="B213" s="24" t="s">
        <v>194</v>
      </c>
      <c r="C213" s="6"/>
      <c r="D213" s="4">
        <f>+Noviembre!F213</f>
        <v>0</v>
      </c>
      <c r="F213" s="4">
        <f t="shared" si="57"/>
        <v>0</v>
      </c>
      <c r="G213" s="17">
        <f t="shared" si="58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D214" s="4">
        <f>+Noviembre!F214</f>
        <v>16000</v>
      </c>
      <c r="F214" s="4">
        <f t="shared" si="57"/>
        <v>16000</v>
      </c>
      <c r="G214" s="17">
        <f t="shared" si="58"/>
        <v>111400</v>
      </c>
      <c r="I214" s="3"/>
    </row>
    <row r="215" spans="1:9" x14ac:dyDescent="0.2">
      <c r="A215" s="18" t="s">
        <v>197</v>
      </c>
      <c r="B215" s="24" t="s">
        <v>198</v>
      </c>
      <c r="D215" s="4">
        <f>+Noviembre!F215</f>
        <v>9530</v>
      </c>
      <c r="F215" s="4">
        <f t="shared" si="57"/>
        <v>9530</v>
      </c>
      <c r="G215" s="17">
        <f t="shared" si="58"/>
        <v>-9530</v>
      </c>
      <c r="I215" s="3"/>
    </row>
    <row r="216" spans="1:9" x14ac:dyDescent="0.2">
      <c r="A216" s="18" t="s">
        <v>199</v>
      </c>
      <c r="B216" s="24" t="s">
        <v>200</v>
      </c>
      <c r="D216" s="4">
        <f>+Noviembre!F216</f>
        <v>0</v>
      </c>
      <c r="F216" s="4">
        <f t="shared" ref="F216:F217" si="59">+E216+D216</f>
        <v>0</v>
      </c>
      <c r="G216" s="17">
        <f t="shared" ref="G216:G217" si="60">+C216-F216</f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F217" s="4">
        <f t="shared" si="59"/>
        <v>0</v>
      </c>
      <c r="G217" s="17">
        <f t="shared" si="60"/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12">
        <f>+C220</f>
        <v>5460000</v>
      </c>
      <c r="D219" s="12">
        <f t="shared" ref="D219:G219" si="61">+D220</f>
        <v>17500</v>
      </c>
      <c r="E219" s="12">
        <f t="shared" si="61"/>
        <v>121890.14</v>
      </c>
      <c r="F219" s="12">
        <f t="shared" si="61"/>
        <v>139390.14000000001</v>
      </c>
      <c r="G219" s="12">
        <f t="shared" si="61"/>
        <v>5320609.8599999994</v>
      </c>
      <c r="I219" s="3"/>
    </row>
    <row r="220" spans="1:9" x14ac:dyDescent="0.2">
      <c r="A220" s="10" t="s">
        <v>203</v>
      </c>
      <c r="B220" s="37" t="s">
        <v>204</v>
      </c>
      <c r="C220" s="86">
        <f>SUM(C221:C227)</f>
        <v>5460000</v>
      </c>
      <c r="D220" s="86">
        <f t="shared" ref="D220:G220" si="62">SUM(D221:D227)</f>
        <v>17500</v>
      </c>
      <c r="E220" s="86">
        <f t="shared" si="62"/>
        <v>121890.14</v>
      </c>
      <c r="F220" s="86">
        <f t="shared" si="62"/>
        <v>139390.14000000001</v>
      </c>
      <c r="G220" s="86">
        <f t="shared" si="62"/>
        <v>5320609.8599999994</v>
      </c>
      <c r="I220" s="3"/>
    </row>
    <row r="221" spans="1:9" x14ac:dyDescent="0.2">
      <c r="A221" s="18" t="s">
        <v>205</v>
      </c>
      <c r="B221" s="24" t="s">
        <v>206</v>
      </c>
      <c r="D221" s="4">
        <f>+Noviembre!F221</f>
        <v>17500</v>
      </c>
      <c r="E221" s="4">
        <v>121890.14</v>
      </c>
      <c r="F221" s="4">
        <f t="shared" ref="F221:F225" si="63">+E221+D221</f>
        <v>139390.14000000001</v>
      </c>
      <c r="G221" s="17">
        <f t="shared" ref="G221:G225" si="64">+C221-F221</f>
        <v>-139390.14000000001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D222" s="4">
        <f>+Noviembre!F222</f>
        <v>0</v>
      </c>
      <c r="F222" s="4">
        <f t="shared" si="63"/>
        <v>0</v>
      </c>
      <c r="G222" s="17">
        <f t="shared" si="64"/>
        <v>900000</v>
      </c>
      <c r="I222" s="3"/>
    </row>
    <row r="223" spans="1:9" x14ac:dyDescent="0.2">
      <c r="A223" s="18" t="s">
        <v>208</v>
      </c>
      <c r="B223" s="3" t="s">
        <v>320</v>
      </c>
      <c r="D223" s="4">
        <f>+Noviembre!F223</f>
        <v>0</v>
      </c>
      <c r="F223" s="4">
        <f t="shared" si="63"/>
        <v>0</v>
      </c>
      <c r="G223" s="17">
        <f t="shared" si="64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D224" s="4">
        <f>+Noviembre!F224</f>
        <v>0</v>
      </c>
      <c r="F224" s="4">
        <f t="shared" si="63"/>
        <v>0</v>
      </c>
      <c r="G224" s="17">
        <f t="shared" si="64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D225" s="4">
        <f>+Noviembre!F225</f>
        <v>0</v>
      </c>
      <c r="F225" s="4">
        <f t="shared" si="63"/>
        <v>0</v>
      </c>
      <c r="G225" s="17">
        <f t="shared" si="64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F226" s="4">
        <f t="shared" ref="F226:F227" si="65">+E226+D226</f>
        <v>0</v>
      </c>
      <c r="G226" s="17">
        <f t="shared" ref="G226:G227" si="66">+C226-F226</f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F227" s="4">
        <f t="shared" si="65"/>
        <v>0</v>
      </c>
      <c r="G227" s="17">
        <f t="shared" si="66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12">
        <f>+C233</f>
        <v>0</v>
      </c>
      <c r="D232" s="12">
        <f t="shared" ref="D232:G233" si="67">+D233</f>
        <v>4990572.08</v>
      </c>
      <c r="E232" s="12">
        <f t="shared" si="67"/>
        <v>0</v>
      </c>
      <c r="F232" s="12">
        <f t="shared" si="67"/>
        <v>4990572.08</v>
      </c>
      <c r="G232" s="12">
        <f t="shared" si="67"/>
        <v>-4990572.08</v>
      </c>
      <c r="I232" s="3"/>
    </row>
    <row r="233" spans="1:9" x14ac:dyDescent="0.2">
      <c r="A233" s="10" t="s">
        <v>213</v>
      </c>
      <c r="B233" s="11" t="s">
        <v>214</v>
      </c>
      <c r="C233" s="12">
        <f>+C234</f>
        <v>0</v>
      </c>
      <c r="D233" s="12">
        <f t="shared" si="67"/>
        <v>4990572.08</v>
      </c>
      <c r="E233" s="12">
        <f t="shared" si="67"/>
        <v>0</v>
      </c>
      <c r="F233" s="12">
        <f t="shared" si="67"/>
        <v>4990572.08</v>
      </c>
      <c r="G233" s="12">
        <f t="shared" si="67"/>
        <v>-4990572.08</v>
      </c>
      <c r="I233" s="3"/>
    </row>
    <row r="234" spans="1:9" x14ac:dyDescent="0.2">
      <c r="A234" s="18" t="s">
        <v>215</v>
      </c>
      <c r="B234" s="19" t="s">
        <v>216</v>
      </c>
      <c r="D234" s="4">
        <f>+Noviembre!F234</f>
        <v>4990572.08</v>
      </c>
      <c r="F234" s="4">
        <f t="shared" ref="F234:F235" si="68">+E234+D234</f>
        <v>4990572.08</v>
      </c>
      <c r="G234" s="17">
        <f t="shared" ref="G234:G235" si="69">+C234-F234</f>
        <v>-4990572.08</v>
      </c>
      <c r="I234" s="3"/>
    </row>
    <row r="235" spans="1:9" x14ac:dyDescent="0.2">
      <c r="A235" s="18" t="s">
        <v>217</v>
      </c>
      <c r="B235" s="19" t="s">
        <v>218</v>
      </c>
      <c r="D235" s="4">
        <f>+Noviembre!F235</f>
        <v>0</v>
      </c>
      <c r="F235" s="4">
        <f t="shared" si="68"/>
        <v>0</v>
      </c>
      <c r="G235" s="17">
        <f t="shared" si="69"/>
        <v>0</v>
      </c>
      <c r="I235" s="3"/>
    </row>
    <row r="236" spans="1:9" x14ac:dyDescent="0.2">
      <c r="A236" s="19"/>
      <c r="B236" s="19"/>
      <c r="G236" s="17">
        <f t="shared" ref="G236" si="70">+C236-F236</f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9" si="71">+D239</f>
        <v>2664086.73</v>
      </c>
      <c r="E238" s="12">
        <f t="shared" si="71"/>
        <v>285770.65000000002</v>
      </c>
      <c r="F238" s="12">
        <f t="shared" si="71"/>
        <v>2949857.3800000004</v>
      </c>
      <c r="G238" s="12">
        <f t="shared" si="71"/>
        <v>7862762.6199999992</v>
      </c>
      <c r="I238" s="3"/>
    </row>
    <row r="239" spans="1:9" x14ac:dyDescent="0.2">
      <c r="A239" s="10" t="s">
        <v>221</v>
      </c>
      <c r="B239" s="11" t="s">
        <v>222</v>
      </c>
      <c r="C239" s="12">
        <f>+C240</f>
        <v>10812620</v>
      </c>
      <c r="D239" s="12">
        <f t="shared" si="71"/>
        <v>2664086.73</v>
      </c>
      <c r="E239" s="12">
        <f t="shared" si="71"/>
        <v>285770.65000000002</v>
      </c>
      <c r="F239" s="12">
        <f t="shared" si="71"/>
        <v>2949857.3800000004</v>
      </c>
      <c r="G239" s="12">
        <f t="shared" si="71"/>
        <v>7862762.6199999992</v>
      </c>
      <c r="I239" s="3"/>
    </row>
    <row r="240" spans="1:9" x14ac:dyDescent="0.2">
      <c r="A240" s="10" t="s">
        <v>223</v>
      </c>
      <c r="B240" s="11" t="s">
        <v>222</v>
      </c>
      <c r="C240" s="12">
        <f>+C241+C242</f>
        <v>10812620</v>
      </c>
      <c r="D240" s="12">
        <f t="shared" ref="D240:G240" si="72">+D241+D242</f>
        <v>2664086.73</v>
      </c>
      <c r="E240" s="12">
        <f t="shared" si="72"/>
        <v>285770.65000000002</v>
      </c>
      <c r="F240" s="12">
        <f t="shared" si="72"/>
        <v>2949857.3800000004</v>
      </c>
      <c r="G240" s="12">
        <f t="shared" si="72"/>
        <v>7862762.6199999992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D241" s="4">
        <f>+Noviembre!F241</f>
        <v>2549633.2000000002</v>
      </c>
      <c r="E241" s="4">
        <v>273495.27</v>
      </c>
      <c r="F241" s="4">
        <f t="shared" ref="F241:F242" si="73">+E241+D241</f>
        <v>2823128.47</v>
      </c>
      <c r="G241" s="17">
        <f t="shared" ref="G241:G242" si="74">+C241-F241</f>
        <v>7989491.5299999993</v>
      </c>
      <c r="I241" s="17"/>
    </row>
    <row r="242" spans="1:9" x14ac:dyDescent="0.2">
      <c r="A242" s="18" t="s">
        <v>301</v>
      </c>
      <c r="B242" s="19" t="s">
        <v>302</v>
      </c>
      <c r="D242" s="4">
        <f>+Noviembre!F242</f>
        <v>114453.53</v>
      </c>
      <c r="E242" s="4">
        <v>12275.38</v>
      </c>
      <c r="F242" s="4">
        <f t="shared" si="73"/>
        <v>126728.91</v>
      </c>
      <c r="G242" s="17">
        <f t="shared" si="74"/>
        <v>-126728.91</v>
      </c>
      <c r="I242" s="3"/>
    </row>
    <row r="243" spans="1:9" x14ac:dyDescent="0.2">
      <c r="A243" s="19"/>
      <c r="B243" s="19"/>
      <c r="D243" s="6"/>
      <c r="I243" s="3"/>
    </row>
    <row r="244" spans="1:9" x14ac:dyDescent="0.2">
      <c r="A244" s="10" t="s">
        <v>311</v>
      </c>
      <c r="B244" s="11" t="s">
        <v>312</v>
      </c>
      <c r="C244" s="12"/>
      <c r="D244" s="12">
        <f>+D245</f>
        <v>1701.35</v>
      </c>
      <c r="E244" s="12">
        <f t="shared" ref="E244:G244" si="75">+E245</f>
        <v>1538.76</v>
      </c>
      <c r="F244" s="12">
        <f t="shared" si="75"/>
        <v>3240.1099999999997</v>
      </c>
      <c r="G244" s="12">
        <f t="shared" si="75"/>
        <v>-3240.1099999999997</v>
      </c>
      <c r="I244" s="3"/>
    </row>
    <row r="245" spans="1:9" x14ac:dyDescent="0.2">
      <c r="A245" s="18" t="s">
        <v>313</v>
      </c>
      <c r="B245" s="19" t="s">
        <v>314</v>
      </c>
      <c r="D245" s="4">
        <f>+Noviembre!F245</f>
        <v>1701.35</v>
      </c>
      <c r="E245" s="4">
        <v>1538.76</v>
      </c>
      <c r="F245" s="4">
        <f t="shared" ref="F245" si="76">+E245+D245</f>
        <v>3240.1099999999997</v>
      </c>
      <c r="G245" s="17">
        <f t="shared" ref="G245" si="77">+C245-F245</f>
        <v>-3240.1099999999997</v>
      </c>
      <c r="I245" s="3"/>
    </row>
    <row r="246" spans="1:9" x14ac:dyDescent="0.2">
      <c r="A246" s="19"/>
      <c r="B246" s="19"/>
      <c r="D246" s="6"/>
      <c r="I246" s="3"/>
    </row>
    <row r="247" spans="1:9" x14ac:dyDescent="0.2">
      <c r="A247" s="19"/>
      <c r="B247" s="19"/>
      <c r="D247" s="6"/>
      <c r="I247" s="3"/>
    </row>
    <row r="248" spans="1:9" x14ac:dyDescent="0.2">
      <c r="A248" s="19"/>
      <c r="B248" s="19"/>
      <c r="D248" s="6"/>
      <c r="I248" s="3"/>
    </row>
    <row r="249" spans="1:9" x14ac:dyDescent="0.2">
      <c r="A249" s="19"/>
      <c r="B249" s="19"/>
      <c r="D249" s="6"/>
      <c r="I249" s="3"/>
    </row>
    <row r="250" spans="1:9" x14ac:dyDescent="0.2">
      <c r="A250" s="19"/>
      <c r="B250" s="19"/>
      <c r="D250" s="6"/>
      <c r="I250" s="3"/>
    </row>
    <row r="251" spans="1:9" x14ac:dyDescent="0.2">
      <c r="A251" s="19"/>
      <c r="B251" s="19"/>
      <c r="D251" s="6"/>
      <c r="I251" s="3"/>
    </row>
    <row r="252" spans="1:9" x14ac:dyDescent="0.2">
      <c r="A252" s="19"/>
      <c r="B252" s="19"/>
      <c r="D252" s="6"/>
      <c r="I252" s="3"/>
    </row>
    <row r="253" spans="1:9" x14ac:dyDescent="0.2">
      <c r="A253" s="19"/>
      <c r="B253" s="19"/>
      <c r="D253" s="6"/>
      <c r="I253" s="3"/>
    </row>
    <row r="254" spans="1:9" x14ac:dyDescent="0.2">
      <c r="A254" s="19"/>
      <c r="B254" s="19"/>
      <c r="D254" s="6"/>
      <c r="I254" s="3"/>
    </row>
    <row r="255" spans="1:9" x14ac:dyDescent="0.2">
      <c r="A255" s="19"/>
      <c r="B255" s="19"/>
      <c r="D255" s="6"/>
      <c r="I255" s="3"/>
    </row>
    <row r="256" spans="1:9" x14ac:dyDescent="0.2">
      <c r="A256" s="19"/>
      <c r="B256" s="19"/>
      <c r="D256" s="6"/>
      <c r="I256" s="3"/>
    </row>
    <row r="257" spans="1:9" x14ac:dyDescent="0.2">
      <c r="A257" s="19"/>
      <c r="B257" s="19"/>
      <c r="D257" s="6"/>
      <c r="I257" s="3"/>
    </row>
    <row r="258" spans="1:9" x14ac:dyDescent="0.2">
      <c r="A258" s="19"/>
      <c r="B258" s="19"/>
      <c r="D258" s="6"/>
      <c r="I258" s="3"/>
    </row>
    <row r="259" spans="1:9" x14ac:dyDescent="0.2">
      <c r="A259" s="19"/>
      <c r="B259" s="19"/>
      <c r="D259" s="6"/>
      <c r="I259" s="3"/>
    </row>
    <row r="260" spans="1:9" x14ac:dyDescent="0.2">
      <c r="A260" s="19"/>
      <c r="B260" s="19"/>
      <c r="D260" s="6"/>
      <c r="I260" s="3"/>
    </row>
    <row r="261" spans="1:9" x14ac:dyDescent="0.2">
      <c r="A261" s="19"/>
      <c r="B261" s="19"/>
      <c r="D261" s="6"/>
      <c r="I261" s="3"/>
    </row>
    <row r="262" spans="1:9" x14ac:dyDescent="0.2">
      <c r="A262" s="19"/>
      <c r="B262" s="19"/>
      <c r="D262" s="6"/>
      <c r="I262" s="3"/>
    </row>
    <row r="263" spans="1:9" x14ac:dyDescent="0.2">
      <c r="A263" s="19"/>
      <c r="B263" s="19"/>
      <c r="D263" s="6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94" t="s">
        <v>227</v>
      </c>
      <c r="C268" s="94"/>
      <c r="I268" s="3"/>
    </row>
    <row r="269" spans="1:9" x14ac:dyDescent="0.2">
      <c r="A269" s="19"/>
      <c r="B269" s="94" t="s">
        <v>92</v>
      </c>
      <c r="C269" s="94"/>
      <c r="I269" s="3"/>
    </row>
    <row r="270" spans="1:9" x14ac:dyDescent="0.2">
      <c r="A270" s="19"/>
      <c r="B270" s="8"/>
      <c r="C270" s="8"/>
      <c r="I270" s="3"/>
    </row>
    <row r="272" spans="1:9" x14ac:dyDescent="0.2">
      <c r="C272" s="67"/>
      <c r="D272" s="40" t="s">
        <v>252</v>
      </c>
      <c r="F272" s="68">
        <v>44196</v>
      </c>
      <c r="I272" s="3"/>
    </row>
    <row r="273" spans="1:9" x14ac:dyDescent="0.2">
      <c r="C273" s="69"/>
      <c r="F273" s="19"/>
      <c r="G273" s="70"/>
      <c r="I273" s="3"/>
    </row>
    <row r="274" spans="1:9" x14ac:dyDescent="0.2">
      <c r="A274" s="96" t="s">
        <v>3</v>
      </c>
      <c r="B274" s="97"/>
      <c r="C274" s="97"/>
      <c r="D274" s="97" t="s">
        <v>253</v>
      </c>
      <c r="E274" s="97"/>
      <c r="F274" s="97"/>
      <c r="G274" s="98"/>
      <c r="I274" s="3"/>
    </row>
    <row r="275" spans="1:9" x14ac:dyDescent="0.2">
      <c r="A275" s="71" t="s">
        <v>254</v>
      </c>
      <c r="B275" s="72"/>
      <c r="C275" s="73">
        <f>+E9</f>
        <v>10157749.569999998</v>
      </c>
      <c r="D275" s="63" t="s">
        <v>255</v>
      </c>
      <c r="E275" s="34"/>
      <c r="F275" s="19"/>
      <c r="G275" s="74">
        <f>+E143</f>
        <v>10502040.449999999</v>
      </c>
      <c r="I275" s="3"/>
    </row>
    <row r="276" spans="1:9" x14ac:dyDescent="0.2">
      <c r="A276" s="71" t="s">
        <v>256</v>
      </c>
      <c r="B276" s="19"/>
      <c r="C276" s="75">
        <f>+Noviembre!G293</f>
        <v>2194467.41</v>
      </c>
      <c r="D276" s="34" t="s">
        <v>257</v>
      </c>
      <c r="E276" s="34"/>
      <c r="F276" s="19"/>
      <c r="G276" s="74">
        <f>+E153</f>
        <v>984960.49000000011</v>
      </c>
      <c r="I276" s="3"/>
    </row>
    <row r="277" spans="1:9" x14ac:dyDescent="0.2">
      <c r="A277" s="71"/>
      <c r="B277" s="19"/>
      <c r="C277" s="75"/>
      <c r="D277" s="34" t="s">
        <v>258</v>
      </c>
      <c r="E277" s="34"/>
      <c r="F277" s="19"/>
      <c r="G277" s="74">
        <f>+E182</f>
        <v>1421011.3900000001</v>
      </c>
      <c r="I277" s="3"/>
    </row>
    <row r="278" spans="1:9" x14ac:dyDescent="0.2">
      <c r="A278" s="71"/>
      <c r="B278" s="19"/>
      <c r="C278" s="75"/>
      <c r="D278" s="34" t="s">
        <v>259</v>
      </c>
      <c r="F278" s="3"/>
      <c r="G278" s="74">
        <f>+E207</f>
        <v>0</v>
      </c>
      <c r="I278" s="3"/>
    </row>
    <row r="279" spans="1:9" x14ac:dyDescent="0.2">
      <c r="A279" s="71"/>
      <c r="B279" s="19"/>
      <c r="C279" s="75"/>
      <c r="D279" s="34" t="s">
        <v>260</v>
      </c>
      <c r="E279" s="34"/>
      <c r="F279" s="19"/>
      <c r="G279" s="74">
        <f>+E220</f>
        <v>121890.14</v>
      </c>
      <c r="I279" s="3"/>
    </row>
    <row r="280" spans="1:9" x14ac:dyDescent="0.2">
      <c r="A280" s="71"/>
      <c r="B280" s="19"/>
      <c r="C280" s="75"/>
      <c r="D280" s="76" t="s">
        <v>261</v>
      </c>
      <c r="F280" s="3"/>
      <c r="G280" s="74">
        <f>+E232</f>
        <v>0</v>
      </c>
      <c r="I280" s="3"/>
    </row>
    <row r="281" spans="1:9" x14ac:dyDescent="0.2">
      <c r="A281" s="71"/>
      <c r="B281" s="19"/>
      <c r="C281" s="75"/>
      <c r="D281" s="76" t="s">
        <v>276</v>
      </c>
      <c r="F281" s="3"/>
      <c r="G281" s="74">
        <f>+E238</f>
        <v>285770.65000000002</v>
      </c>
      <c r="I281" s="3"/>
    </row>
    <row r="282" spans="1:9" x14ac:dyDescent="0.2">
      <c r="A282" s="71"/>
      <c r="B282" s="19"/>
      <c r="C282" s="75"/>
      <c r="D282" s="76" t="str">
        <f>+Noviembre!D285</f>
        <v>Otros Impuestos</v>
      </c>
      <c r="F282" s="3"/>
      <c r="G282" s="74">
        <f>+E244</f>
        <v>1538.76</v>
      </c>
      <c r="I282" s="3"/>
    </row>
    <row r="283" spans="1:9" x14ac:dyDescent="0.2">
      <c r="A283" s="71"/>
      <c r="B283" s="19"/>
      <c r="C283" s="75"/>
      <c r="D283" s="34"/>
      <c r="E283" s="34"/>
      <c r="F283" s="19"/>
      <c r="G283" s="74"/>
      <c r="I283" s="3"/>
    </row>
    <row r="284" spans="1:9" x14ac:dyDescent="0.2">
      <c r="A284" s="71" t="s">
        <v>262</v>
      </c>
      <c r="B284" s="19"/>
      <c r="C284" s="19" t="s">
        <v>262</v>
      </c>
      <c r="D284" s="77" t="s">
        <v>263</v>
      </c>
      <c r="E284" s="77"/>
      <c r="F284" s="78"/>
      <c r="G284" s="79">
        <f>SUM(G275:G283)</f>
        <v>13317211.880000001</v>
      </c>
      <c r="I284" s="3"/>
    </row>
    <row r="285" spans="1:9" x14ac:dyDescent="0.2">
      <c r="A285" s="71"/>
      <c r="B285" s="19"/>
      <c r="C285" s="19"/>
      <c r="D285" s="34" t="s">
        <v>264</v>
      </c>
      <c r="E285" s="34"/>
      <c r="F285" s="19"/>
      <c r="G285" s="74"/>
      <c r="I285" s="3"/>
    </row>
    <row r="286" spans="1:9" x14ac:dyDescent="0.2">
      <c r="A286" s="71"/>
      <c r="B286" s="19"/>
      <c r="C286" s="19"/>
      <c r="D286" s="34" t="s">
        <v>265</v>
      </c>
      <c r="E286" s="34"/>
      <c r="F286" s="19"/>
      <c r="G286" s="74">
        <v>-24702303.829999998</v>
      </c>
      <c r="I286" s="3"/>
    </row>
    <row r="287" spans="1:9" x14ac:dyDescent="0.2">
      <c r="A287" s="71"/>
      <c r="B287" s="19"/>
      <c r="C287" s="19"/>
      <c r="D287" s="34" t="s">
        <v>266</v>
      </c>
      <c r="E287" s="34"/>
      <c r="F287" s="19"/>
      <c r="G287" s="74"/>
      <c r="I287" s="3"/>
    </row>
    <row r="288" spans="1:9" x14ac:dyDescent="0.2">
      <c r="A288" s="71"/>
      <c r="B288" s="19"/>
      <c r="C288" s="19"/>
      <c r="D288" s="34" t="s">
        <v>267</v>
      </c>
      <c r="E288" s="34"/>
      <c r="F288" s="80">
        <v>44165</v>
      </c>
      <c r="G288" s="74">
        <f>+Noviembre!G289*-1</f>
        <v>26013305.530000001</v>
      </c>
      <c r="I288" s="3"/>
    </row>
    <row r="289" spans="1:11" x14ac:dyDescent="0.2">
      <c r="A289" s="71"/>
      <c r="B289" s="19"/>
      <c r="C289" s="19"/>
      <c r="D289" s="34" t="s">
        <v>266</v>
      </c>
      <c r="E289" s="34"/>
      <c r="F289" s="19"/>
      <c r="G289" s="74" t="s">
        <v>262</v>
      </c>
      <c r="I289" s="3"/>
    </row>
    <row r="290" spans="1:11" x14ac:dyDescent="0.2">
      <c r="A290" s="71"/>
      <c r="B290" s="19"/>
      <c r="C290" s="19"/>
      <c r="D290" s="34" t="s">
        <v>268</v>
      </c>
      <c r="E290" s="34"/>
      <c r="F290" s="19"/>
      <c r="G290" s="74">
        <f>2740813.58-5500-5000</f>
        <v>2730313.58</v>
      </c>
      <c r="I290" s="3"/>
    </row>
    <row r="291" spans="1:11" x14ac:dyDescent="0.2">
      <c r="A291" s="71"/>
      <c r="B291" s="19"/>
      <c r="C291" s="19"/>
      <c r="D291" s="34" t="s">
        <v>264</v>
      </c>
      <c r="E291" s="34"/>
      <c r="F291" s="19"/>
      <c r="G291" s="74"/>
      <c r="I291" s="3"/>
    </row>
    <row r="292" spans="1:11" x14ac:dyDescent="0.2">
      <c r="A292" s="71"/>
      <c r="B292" s="19"/>
      <c r="C292" s="19"/>
      <c r="D292" s="34" t="s">
        <v>269</v>
      </c>
      <c r="E292" s="34"/>
      <c r="F292" s="80">
        <f>+F288</f>
        <v>44165</v>
      </c>
      <c r="G292" s="74">
        <f>+Noviembre!G297*-1</f>
        <v>-1040052.95</v>
      </c>
      <c r="I292" s="3"/>
    </row>
    <row r="293" spans="1:11" x14ac:dyDescent="0.2">
      <c r="A293" s="71"/>
      <c r="B293" s="19"/>
      <c r="C293" s="19"/>
      <c r="D293" s="34" t="s">
        <v>266</v>
      </c>
      <c r="E293" s="34"/>
      <c r="F293" s="19"/>
      <c r="G293" s="74"/>
      <c r="I293" s="3"/>
    </row>
    <row r="294" spans="1:11" x14ac:dyDescent="0.2">
      <c r="A294" s="71"/>
      <c r="B294" s="19"/>
      <c r="C294" s="19"/>
      <c r="D294" s="34" t="s">
        <v>270</v>
      </c>
      <c r="E294" s="34"/>
      <c r="F294" s="19"/>
      <c r="G294" s="74">
        <v>1124714.19</v>
      </c>
      <c r="I294" s="3"/>
    </row>
    <row r="295" spans="1:11" ht="15.75" customHeight="1" x14ac:dyDescent="0.2">
      <c r="A295" s="71"/>
      <c r="B295" s="19"/>
      <c r="C295" s="19"/>
      <c r="D295" s="34" t="s">
        <v>271</v>
      </c>
      <c r="E295" s="34"/>
      <c r="F295" s="19"/>
      <c r="G295" s="74">
        <v>-5090971.41</v>
      </c>
      <c r="I295" s="3"/>
    </row>
    <row r="296" spans="1:11" ht="18.75" customHeight="1" thickBot="1" x14ac:dyDescent="0.25">
      <c r="A296" s="81" t="s">
        <v>272</v>
      </c>
      <c r="B296" s="82"/>
      <c r="C296" s="83">
        <f>SUM(C275:C294)+0.01</f>
        <v>12352216.989999998</v>
      </c>
      <c r="D296" s="84" t="s">
        <v>272</v>
      </c>
      <c r="E296" s="84"/>
      <c r="F296" s="82"/>
      <c r="G296" s="83">
        <f>SUM(G284:G295)</f>
        <v>12352216.990000006</v>
      </c>
      <c r="H296" s="69"/>
      <c r="I296" s="69"/>
      <c r="J296" s="4"/>
      <c r="K296" s="69"/>
    </row>
    <row r="318" spans="1:9" x14ac:dyDescent="0.2">
      <c r="A318" s="62"/>
      <c r="C318" s="3"/>
      <c r="D318" s="3"/>
      <c r="E318" s="3"/>
      <c r="F318" s="3"/>
      <c r="I318" s="3"/>
    </row>
  </sheetData>
  <mergeCells count="8">
    <mergeCell ref="A274:C274"/>
    <mergeCell ref="D274:G274"/>
    <mergeCell ref="B2:C2"/>
    <mergeCell ref="B3:C3"/>
    <mergeCell ref="B134:C134"/>
    <mergeCell ref="B135:C135"/>
    <mergeCell ref="B268:C268"/>
    <mergeCell ref="B269:C269"/>
  </mergeCells>
  <pageMargins left="0.51181102362204722" right="0.51181102362204722" top="0.74803149606299213" bottom="0.74803149606299213" header="0.31496062992125984" footer="0.31496062992125984"/>
  <pageSetup scale="95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8"/>
  <sheetViews>
    <sheetView tabSelected="1" topLeftCell="A295" workbookViewId="0">
      <selection activeCell="H296" sqref="H296"/>
    </sheetView>
  </sheetViews>
  <sheetFormatPr baseColWidth="10" defaultColWidth="11.42578125" defaultRowHeight="11.25" x14ac:dyDescent="0.2"/>
  <cols>
    <col min="1" max="1" width="7.42578125" style="3" customWidth="1"/>
    <col min="2" max="2" width="24.42578125" style="3" customWidth="1"/>
    <col min="3" max="6" width="12.7109375" style="4" customWidth="1"/>
    <col min="7" max="7" width="12.7109375" style="3" customWidth="1"/>
    <col min="8" max="8" width="18.140625" style="3" customWidth="1"/>
    <col min="9" max="9" width="14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337</v>
      </c>
    </row>
    <row r="6" spans="1:11" x14ac:dyDescent="0.2">
      <c r="B6" s="91"/>
      <c r="G6" s="17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17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0</v>
      </c>
      <c r="E9" s="12">
        <f>+E11+E52</f>
        <v>101416254.92300001</v>
      </c>
      <c r="F9" s="12">
        <f>+F11+F52</f>
        <v>101416254.92300001</v>
      </c>
      <c r="G9" s="12">
        <f>+G11+G52</f>
        <v>38891787.076999992</v>
      </c>
      <c r="H9" s="17"/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G11" si="0">+C12</f>
        <v>13578642</v>
      </c>
      <c r="D11" s="12">
        <f t="shared" si="0"/>
        <v>0</v>
      </c>
      <c r="E11" s="12">
        <f t="shared" si="0"/>
        <v>6555140.1799999997</v>
      </c>
      <c r="F11" s="12">
        <f t="shared" si="0"/>
        <v>6555140.1799999997</v>
      </c>
      <c r="G11" s="12">
        <f t="shared" si="0"/>
        <v>7023501.8200000012</v>
      </c>
    </row>
    <row r="12" spans="1:11" x14ac:dyDescent="0.2">
      <c r="A12" s="15" t="s">
        <v>6</v>
      </c>
      <c r="B12" s="16" t="s">
        <v>7</v>
      </c>
      <c r="C12" s="12">
        <f>+C13+C28+C33+C44+C48</f>
        <v>13578642</v>
      </c>
      <c r="D12" s="12">
        <f>+D13+D28+D33+D44+D48</f>
        <v>0</v>
      </c>
      <c r="E12" s="12">
        <f>+E13+E28+E33+E44+E48</f>
        <v>6555140.1799999997</v>
      </c>
      <c r="F12" s="12">
        <f>+F13+F28+F33+F44+F48</f>
        <v>6555140.1799999997</v>
      </c>
      <c r="G12" s="12">
        <f>+G13+G28+G33+G44+G48</f>
        <v>7023501.8200000012</v>
      </c>
      <c r="H12" s="17"/>
    </row>
    <row r="13" spans="1:11" x14ac:dyDescent="0.2">
      <c r="A13" s="15" t="s">
        <v>8</v>
      </c>
      <c r="B13" s="16" t="s">
        <v>9</v>
      </c>
      <c r="C13" s="12">
        <f>SUM(C14:C26)</f>
        <v>613942</v>
      </c>
      <c r="D13" s="12">
        <f t="shared" ref="D13:G13" si="1">SUM(D14:D26)</f>
        <v>0</v>
      </c>
      <c r="E13" s="12">
        <f t="shared" si="1"/>
        <v>1270445.33</v>
      </c>
      <c r="F13" s="12">
        <f t="shared" si="1"/>
        <v>1270445.33</v>
      </c>
      <c r="G13" s="12">
        <f t="shared" si="1"/>
        <v>-656503.33000000007</v>
      </c>
    </row>
    <row r="14" spans="1:11" x14ac:dyDescent="0.2">
      <c r="A14" s="18" t="s">
        <v>10</v>
      </c>
      <c r="B14" s="19" t="s">
        <v>11</v>
      </c>
      <c r="C14" s="20">
        <v>407400</v>
      </c>
      <c r="E14" s="4">
        <v>1073215.56</v>
      </c>
      <c r="F14" s="4">
        <f>+E14+D14</f>
        <v>1073215.56</v>
      </c>
      <c r="G14" s="17">
        <f>+C14-F14</f>
        <v>-665815.56000000006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E15" s="4">
        <v>1870</v>
      </c>
      <c r="F15" s="4">
        <f t="shared" ref="F15:F26" si="2">+E15+D15</f>
        <v>1870</v>
      </c>
      <c r="G15" s="17">
        <f t="shared" ref="G15:G26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E16" s="4"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E17" s="4"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E18" s="4">
        <v>86387</v>
      </c>
      <c r="F18" s="4">
        <f t="shared" si="2"/>
        <v>86387</v>
      </c>
      <c r="G18" s="17">
        <f t="shared" si="3"/>
        <v>12495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E19" s="4">
        <v>20495</v>
      </c>
      <c r="F19" s="4">
        <f t="shared" si="2"/>
        <v>20495</v>
      </c>
      <c r="G19" s="17">
        <f t="shared" si="3"/>
        <v>15905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E20" s="4"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E21" s="4"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E22" s="4">
        <v>43300</v>
      </c>
      <c r="F22" s="4">
        <f>+E22+D22</f>
        <v>43300</v>
      </c>
      <c r="G22" s="17">
        <f t="shared" si="3"/>
        <v>4160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E23" s="4"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E24" s="4">
        <v>9850</v>
      </c>
      <c r="F24" s="4">
        <f t="shared" si="2"/>
        <v>9850</v>
      </c>
      <c r="G24" s="17">
        <f t="shared" si="3"/>
        <v>13950</v>
      </c>
      <c r="J24" s="4"/>
    </row>
    <row r="25" spans="1:11" x14ac:dyDescent="0.2">
      <c r="A25" s="18" t="s">
        <v>242</v>
      </c>
      <c r="B25" s="19" t="s">
        <v>226</v>
      </c>
      <c r="E25" s="4">
        <v>2500</v>
      </c>
      <c r="F25" s="4">
        <f t="shared" si="2"/>
        <v>2500</v>
      </c>
      <c r="G25" s="89">
        <f t="shared" si="3"/>
        <v>-2500</v>
      </c>
      <c r="J25" s="4"/>
    </row>
    <row r="26" spans="1:11" x14ac:dyDescent="0.2">
      <c r="A26" s="18" t="s">
        <v>316</v>
      </c>
      <c r="B26" s="19" t="s">
        <v>336</v>
      </c>
      <c r="E26" s="4">
        <v>32827.769999999997</v>
      </c>
      <c r="F26" s="4">
        <f t="shared" si="2"/>
        <v>32827.769999999997</v>
      </c>
      <c r="G26" s="89">
        <f t="shared" si="3"/>
        <v>-32827.769999999997</v>
      </c>
      <c r="J26" s="4"/>
    </row>
    <row r="27" spans="1:11" x14ac:dyDescent="0.2">
      <c r="A27" s="19"/>
      <c r="B27" s="19"/>
      <c r="G27" s="21"/>
      <c r="J27" s="4"/>
    </row>
    <row r="28" spans="1:11" x14ac:dyDescent="0.2">
      <c r="A28" s="15" t="s">
        <v>30</v>
      </c>
      <c r="B28" s="16" t="s">
        <v>31</v>
      </c>
      <c r="C28" s="22">
        <f>SUM(C29:C31)</f>
        <v>1505000</v>
      </c>
      <c r="D28" s="22">
        <f t="shared" ref="D28:G28" si="4">SUM(D29:D31)</f>
        <v>0</v>
      </c>
      <c r="E28" s="22">
        <f t="shared" si="4"/>
        <v>1768764.1199999996</v>
      </c>
      <c r="F28" s="22">
        <f t="shared" si="4"/>
        <v>1768764.1199999996</v>
      </c>
      <c r="G28" s="22">
        <f t="shared" si="4"/>
        <v>-263764.11999999965</v>
      </c>
      <c r="J28" s="4"/>
    </row>
    <row r="29" spans="1:11" x14ac:dyDescent="0.2">
      <c r="A29" s="18" t="s">
        <v>32</v>
      </c>
      <c r="B29" s="19" t="s">
        <v>33</v>
      </c>
      <c r="C29" s="4">
        <v>1505000</v>
      </c>
      <c r="E29" s="20">
        <v>1768764.1199999996</v>
      </c>
      <c r="F29" s="4">
        <f t="shared" ref="F29:F31" si="5">+E29+D29</f>
        <v>1768764.1199999996</v>
      </c>
      <c r="G29" s="17">
        <f t="shared" ref="G29:G31" si="6">+C29-F29</f>
        <v>-263764.11999999965</v>
      </c>
    </row>
    <row r="30" spans="1:11" x14ac:dyDescent="0.2">
      <c r="A30" s="18" t="s">
        <v>34</v>
      </c>
      <c r="F30" s="4">
        <f t="shared" si="5"/>
        <v>0</v>
      </c>
      <c r="G30" s="17">
        <f t="shared" si="6"/>
        <v>0</v>
      </c>
    </row>
    <row r="31" spans="1:11" x14ac:dyDescent="0.2">
      <c r="A31" s="18" t="s">
        <v>35</v>
      </c>
      <c r="F31" s="4">
        <f t="shared" si="5"/>
        <v>0</v>
      </c>
      <c r="G31" s="17">
        <f t="shared" si="6"/>
        <v>0</v>
      </c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7">SUM(D34:D42)</f>
        <v>0</v>
      </c>
      <c r="E33" s="22">
        <f t="shared" si="7"/>
        <v>314025</v>
      </c>
      <c r="F33" s="22">
        <f t="shared" si="7"/>
        <v>314025</v>
      </c>
      <c r="G33" s="22">
        <f t="shared" si="7"/>
        <v>11145675</v>
      </c>
    </row>
    <row r="34" spans="1:9" x14ac:dyDescent="0.2">
      <c r="A34" s="18" t="s">
        <v>38</v>
      </c>
      <c r="B34" s="19" t="s">
        <v>39</v>
      </c>
      <c r="E34" s="4">
        <v>0</v>
      </c>
      <c r="F34" s="4">
        <f t="shared" ref="F34:F42" si="8">+E34+D34</f>
        <v>0</v>
      </c>
      <c r="G34" s="17">
        <f t="shared" ref="G34:G42" si="9">+C34-F34</f>
        <v>0</v>
      </c>
    </row>
    <row r="35" spans="1:9" x14ac:dyDescent="0.2">
      <c r="A35" s="18" t="s">
        <v>40</v>
      </c>
      <c r="B35" s="3" t="s">
        <v>41</v>
      </c>
      <c r="E35" s="4">
        <v>0</v>
      </c>
      <c r="F35" s="4">
        <f t="shared" si="8"/>
        <v>0</v>
      </c>
      <c r="G35" s="17">
        <f t="shared" si="9"/>
        <v>0</v>
      </c>
    </row>
    <row r="36" spans="1:9" x14ac:dyDescent="0.2">
      <c r="A36" s="18" t="s">
        <v>42</v>
      </c>
      <c r="B36" s="3" t="s">
        <v>43</v>
      </c>
      <c r="E36" s="4">
        <v>0</v>
      </c>
      <c r="F36" s="4">
        <f t="shared" si="8"/>
        <v>0</v>
      </c>
      <c r="G36" s="17">
        <f t="shared" si="9"/>
        <v>0</v>
      </c>
    </row>
    <row r="37" spans="1:9" x14ac:dyDescent="0.2">
      <c r="A37" s="18" t="s">
        <v>44</v>
      </c>
      <c r="B37" s="3" t="s">
        <v>45</v>
      </c>
      <c r="E37" s="4">
        <v>0</v>
      </c>
      <c r="F37" s="4">
        <f t="shared" si="8"/>
        <v>0</v>
      </c>
      <c r="G37" s="17">
        <f t="shared" si="9"/>
        <v>0</v>
      </c>
    </row>
    <row r="38" spans="1:9" x14ac:dyDescent="0.2">
      <c r="A38" s="18" t="s">
        <v>46</v>
      </c>
      <c r="B38" s="3" t="s">
        <v>47</v>
      </c>
      <c r="E38" s="4">
        <v>0</v>
      </c>
      <c r="F38" s="4">
        <f t="shared" si="8"/>
        <v>0</v>
      </c>
      <c r="G38" s="17">
        <f t="shared" si="9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E39" s="4">
        <v>153325</v>
      </c>
      <c r="F39" s="4">
        <f t="shared" si="8"/>
        <v>153325</v>
      </c>
      <c r="G39" s="17">
        <f t="shared" si="9"/>
        <v>-153325</v>
      </c>
    </row>
    <row r="40" spans="1:9" x14ac:dyDescent="0.2">
      <c r="A40" s="18" t="s">
        <v>305</v>
      </c>
      <c r="B40" s="19" t="s">
        <v>308</v>
      </c>
      <c r="E40" s="4">
        <v>900</v>
      </c>
      <c r="F40" s="4">
        <f t="shared" si="8"/>
        <v>900</v>
      </c>
      <c r="G40" s="17">
        <f t="shared" si="9"/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E41" s="4">
        <v>159800</v>
      </c>
      <c r="F41" s="4">
        <f t="shared" si="8"/>
        <v>159800</v>
      </c>
      <c r="G41" s="89">
        <f t="shared" si="9"/>
        <v>487280</v>
      </c>
    </row>
    <row r="42" spans="1:9" x14ac:dyDescent="0.2">
      <c r="A42" s="18" t="s">
        <v>332</v>
      </c>
      <c r="B42" s="19" t="s">
        <v>333</v>
      </c>
      <c r="C42" s="4">
        <v>10812620</v>
      </c>
      <c r="F42" s="4">
        <f t="shared" si="8"/>
        <v>0</v>
      </c>
      <c r="G42" s="17">
        <f t="shared" si="9"/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0">+D45+D46</f>
        <v>0</v>
      </c>
      <c r="E44" s="23">
        <f t="shared" si="10"/>
        <v>2937615.5100000002</v>
      </c>
      <c r="F44" s="23">
        <f t="shared" si="10"/>
        <v>2937615.5100000002</v>
      </c>
      <c r="G44" s="23">
        <f t="shared" si="10"/>
        <v>-2937615.5100000002</v>
      </c>
    </row>
    <row r="45" spans="1:9" x14ac:dyDescent="0.2">
      <c r="A45" s="18" t="s">
        <v>50</v>
      </c>
      <c r="B45" s="24" t="s">
        <v>51</v>
      </c>
      <c r="E45" s="4">
        <v>2683813.0900000003</v>
      </c>
      <c r="F45" s="4">
        <f t="shared" ref="F45:F46" si="11">+E45+D45</f>
        <v>2683813.0900000003</v>
      </c>
      <c r="G45" s="17">
        <f t="shared" ref="G45:G46" si="12">+C45-F45</f>
        <v>-2683813.0900000003</v>
      </c>
    </row>
    <row r="46" spans="1:9" x14ac:dyDescent="0.2">
      <c r="A46" s="18" t="s">
        <v>301</v>
      </c>
      <c r="B46" s="19" t="s">
        <v>302</v>
      </c>
      <c r="E46" s="4">
        <v>253802.42</v>
      </c>
      <c r="F46" s="4">
        <f t="shared" si="11"/>
        <v>253802.42</v>
      </c>
      <c r="G46" s="17">
        <f t="shared" si="12"/>
        <v>-253802.42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13">+D49</f>
        <v>0</v>
      </c>
      <c r="E48" s="26">
        <f t="shared" si="13"/>
        <v>264290.21999999997</v>
      </c>
      <c r="F48" s="26">
        <f t="shared" si="13"/>
        <v>264290.21999999997</v>
      </c>
      <c r="G48" s="26">
        <f t="shared" si="13"/>
        <v>-264290.21999999997</v>
      </c>
      <c r="I48" s="6"/>
    </row>
    <row r="49" spans="1:9" x14ac:dyDescent="0.2">
      <c r="A49" s="28" t="s">
        <v>54</v>
      </c>
      <c r="B49" s="19" t="s">
        <v>55</v>
      </c>
      <c r="E49" s="4">
        <v>264290.21999999997</v>
      </c>
      <c r="F49" s="4">
        <f t="shared" ref="F49" si="14">+E49+D49</f>
        <v>264290.21999999997</v>
      </c>
      <c r="G49" s="17">
        <f t="shared" ref="G49" si="15">+C49-F49</f>
        <v>-264290.21999999997</v>
      </c>
    </row>
    <row r="50" spans="1:9" x14ac:dyDescent="0.2">
      <c r="A50" s="18"/>
      <c r="B50" s="19"/>
    </row>
    <row r="51" spans="1:9" x14ac:dyDescent="0.2">
      <c r="A51" s="18"/>
      <c r="B51" s="19"/>
      <c r="I51" s="3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16">+D53</f>
        <v>0</v>
      </c>
      <c r="E52" s="22">
        <f t="shared" si="16"/>
        <v>94861114.743000016</v>
      </c>
      <c r="F52" s="22">
        <f t="shared" si="16"/>
        <v>94861114.743000016</v>
      </c>
      <c r="G52" s="22">
        <f t="shared" si="16"/>
        <v>31868285.256999992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17">SUM(D54:D66)</f>
        <v>0</v>
      </c>
      <c r="E53" s="22">
        <f t="shared" si="17"/>
        <v>94861114.743000016</v>
      </c>
      <c r="F53" s="22">
        <f t="shared" si="17"/>
        <v>94861114.743000016</v>
      </c>
      <c r="G53" s="22">
        <f t="shared" si="17"/>
        <v>31868285.256999992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E54" s="4">
        <v>91016910.650000006</v>
      </c>
      <c r="F54" s="4">
        <f t="shared" ref="F54:F66" si="18">+E54+D54</f>
        <v>91016910.650000006</v>
      </c>
      <c r="G54" s="17">
        <f t="shared" ref="G54:G66" si="19">+C54-F54</f>
        <v>-54347510.650000006</v>
      </c>
      <c r="I54" s="3"/>
    </row>
    <row r="55" spans="1:9" x14ac:dyDescent="0.2">
      <c r="A55" s="18" t="s">
        <v>62</v>
      </c>
      <c r="B55" s="19" t="s">
        <v>63</v>
      </c>
      <c r="E55" s="4">
        <v>0</v>
      </c>
      <c r="F55" s="4">
        <f t="shared" si="18"/>
        <v>0</v>
      </c>
      <c r="G55" s="17">
        <f t="shared" si="19"/>
        <v>0</v>
      </c>
      <c r="I55" s="3"/>
    </row>
    <row r="56" spans="1:9" x14ac:dyDescent="0.2">
      <c r="A56" s="18" t="s">
        <v>64</v>
      </c>
      <c r="B56" s="19" t="s">
        <v>65</v>
      </c>
      <c r="E56" s="4">
        <v>0</v>
      </c>
      <c r="F56" s="4">
        <f t="shared" si="18"/>
        <v>0</v>
      </c>
      <c r="G56" s="17">
        <f t="shared" si="19"/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E57" s="4">
        <v>488682.59</v>
      </c>
      <c r="F57" s="4">
        <f t="shared" si="18"/>
        <v>488682.59</v>
      </c>
      <c r="G57" s="17">
        <f t="shared" si="19"/>
        <v>1331317.4099999999</v>
      </c>
      <c r="I57" s="3"/>
    </row>
    <row r="58" spans="1:9" x14ac:dyDescent="0.2">
      <c r="A58" s="18" t="s">
        <v>68</v>
      </c>
      <c r="B58" s="19" t="s">
        <v>69</v>
      </c>
      <c r="E58" s="4">
        <v>321500</v>
      </c>
      <c r="F58" s="4">
        <f t="shared" si="18"/>
        <v>321500</v>
      </c>
      <c r="G58" s="17">
        <f t="shared" si="19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E59" s="4">
        <v>536991.61</v>
      </c>
      <c r="F59" s="4">
        <f t="shared" si="18"/>
        <v>536991.61</v>
      </c>
      <c r="G59" s="17">
        <f t="shared" si="19"/>
        <v>-116991.60999999999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E60" s="4">
        <v>883780.33000000019</v>
      </c>
      <c r="F60" s="4">
        <f t="shared" si="18"/>
        <v>883780.33000000019</v>
      </c>
      <c r="G60" s="17">
        <f t="shared" si="19"/>
        <v>936219.66999999981</v>
      </c>
      <c r="I60" s="3"/>
    </row>
    <row r="61" spans="1:9" x14ac:dyDescent="0.2">
      <c r="A61" s="18" t="s">
        <v>73</v>
      </c>
      <c r="B61" s="19" t="s">
        <v>74</v>
      </c>
      <c r="E61" s="4">
        <v>518420</v>
      </c>
      <c r="F61" s="4">
        <f t="shared" si="18"/>
        <v>518420</v>
      </c>
      <c r="G61" s="17">
        <f t="shared" si="19"/>
        <v>-518420</v>
      </c>
      <c r="I61" s="3"/>
    </row>
    <row r="62" spans="1:9" x14ac:dyDescent="0.2">
      <c r="A62" s="18" t="s">
        <v>75</v>
      </c>
      <c r="B62" s="19" t="s">
        <v>275</v>
      </c>
      <c r="E62" s="4">
        <v>150000</v>
      </c>
      <c r="F62" s="4">
        <f t="shared" si="18"/>
        <v>150000</v>
      </c>
      <c r="G62" s="17">
        <f t="shared" si="19"/>
        <v>-150000</v>
      </c>
      <c r="I62" s="3"/>
    </row>
    <row r="63" spans="1:9" x14ac:dyDescent="0.2">
      <c r="A63" s="18" t="s">
        <v>241</v>
      </c>
      <c r="B63" s="3" t="s">
        <v>294</v>
      </c>
      <c r="E63" s="4">
        <v>360000</v>
      </c>
      <c r="F63" s="4">
        <f t="shared" si="18"/>
        <v>360000</v>
      </c>
      <c r="G63" s="17">
        <f t="shared" si="19"/>
        <v>-360000</v>
      </c>
      <c r="I63" s="3"/>
    </row>
    <row r="64" spans="1:9" x14ac:dyDescent="0.2">
      <c r="A64" s="18" t="s">
        <v>274</v>
      </c>
      <c r="B64" s="19" t="s">
        <v>235</v>
      </c>
      <c r="E64" s="4">
        <v>46074.663000000008</v>
      </c>
      <c r="F64" s="4">
        <f t="shared" si="18"/>
        <v>46074.663000000008</v>
      </c>
      <c r="G64" s="17">
        <f t="shared" si="19"/>
        <v>-46074.663000000008</v>
      </c>
      <c r="I64" s="3"/>
    </row>
    <row r="65" spans="1:9" x14ac:dyDescent="0.2">
      <c r="A65" s="18" t="s">
        <v>293</v>
      </c>
      <c r="B65" s="19" t="s">
        <v>318</v>
      </c>
      <c r="C65" s="3"/>
      <c r="E65" s="4">
        <v>538754.9</v>
      </c>
      <c r="F65" s="4">
        <f t="shared" si="18"/>
        <v>538754.9</v>
      </c>
      <c r="G65" s="17">
        <f t="shared" si="19"/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E66" s="4">
        <v>0</v>
      </c>
      <c r="F66" s="4">
        <f t="shared" si="18"/>
        <v>0</v>
      </c>
      <c r="G66" s="17">
        <f t="shared" si="19"/>
        <v>86000000</v>
      </c>
      <c r="I66" s="3"/>
    </row>
    <row r="67" spans="1:9" x14ac:dyDescent="0.2">
      <c r="A67" s="18"/>
      <c r="G67" s="17"/>
      <c r="I67" s="3"/>
    </row>
    <row r="68" spans="1:9" x14ac:dyDescent="0.2">
      <c r="A68" s="18"/>
      <c r="G68" s="17"/>
      <c r="I68" s="3"/>
    </row>
    <row r="69" spans="1:9" x14ac:dyDescent="0.2">
      <c r="A69" s="18"/>
      <c r="G69" s="17"/>
      <c r="I69" s="3"/>
    </row>
    <row r="70" spans="1:9" x14ac:dyDescent="0.2">
      <c r="A70" s="18"/>
      <c r="B70" s="5" t="s">
        <v>250</v>
      </c>
      <c r="C70" s="6"/>
      <c r="F70" s="33" t="str">
        <f>+F5</f>
        <v>01/01/2020 al 31/12/2020</v>
      </c>
      <c r="G70" s="17"/>
      <c r="I70" s="3"/>
    </row>
    <row r="71" spans="1:9" x14ac:dyDescent="0.2">
      <c r="A71" s="18"/>
      <c r="B71" s="91"/>
      <c r="G71" s="17"/>
      <c r="I71" s="3"/>
    </row>
    <row r="72" spans="1:9" x14ac:dyDescent="0.2">
      <c r="A72" s="18"/>
      <c r="G72" s="17"/>
      <c r="I72" s="3"/>
    </row>
    <row r="73" spans="1:9" x14ac:dyDescent="0.2">
      <c r="A73" s="18"/>
      <c r="B73" s="31"/>
      <c r="I73" s="3"/>
    </row>
    <row r="74" spans="1:9" x14ac:dyDescent="0.2">
      <c r="A74" s="10" t="s">
        <v>76</v>
      </c>
      <c r="B74" s="11" t="s">
        <v>77</v>
      </c>
      <c r="C74" s="32">
        <f>+C75+C82</f>
        <v>0</v>
      </c>
      <c r="D74" s="32">
        <f t="shared" ref="D74:G74" si="20">+D75+D82</f>
        <v>0</v>
      </c>
      <c r="E74" s="32">
        <f t="shared" si="20"/>
        <v>0</v>
      </c>
      <c r="F74" s="32">
        <f t="shared" si="20"/>
        <v>0</v>
      </c>
      <c r="G74" s="32">
        <f t="shared" si="20"/>
        <v>0</v>
      </c>
      <c r="I74" s="3"/>
    </row>
    <row r="75" spans="1:9" x14ac:dyDescent="0.2">
      <c r="A75" s="15" t="s">
        <v>78</v>
      </c>
      <c r="B75" s="16" t="s">
        <v>79</v>
      </c>
      <c r="C75" s="23">
        <f>+C76</f>
        <v>0</v>
      </c>
      <c r="D75" s="23">
        <f t="shared" ref="D75:G75" si="21">+D76</f>
        <v>0</v>
      </c>
      <c r="E75" s="23">
        <f t="shared" si="21"/>
        <v>0</v>
      </c>
      <c r="F75" s="23">
        <f t="shared" si="21"/>
        <v>0</v>
      </c>
      <c r="G75" s="23">
        <f t="shared" si="21"/>
        <v>0</v>
      </c>
      <c r="I75" s="3"/>
    </row>
    <row r="76" spans="1:9" x14ac:dyDescent="0.2">
      <c r="A76" s="15" t="s">
        <v>80</v>
      </c>
      <c r="B76" s="16" t="s">
        <v>81</v>
      </c>
      <c r="C76" s="23">
        <f>SUM(C77:C80)</f>
        <v>0</v>
      </c>
      <c r="D76" s="23">
        <f t="shared" ref="D76:G76" si="22">SUM(D77:D80)</f>
        <v>0</v>
      </c>
      <c r="E76" s="23">
        <f t="shared" si="22"/>
        <v>0</v>
      </c>
      <c r="F76" s="23">
        <f t="shared" si="22"/>
        <v>0</v>
      </c>
      <c r="G76" s="23">
        <f t="shared" si="22"/>
        <v>0</v>
      </c>
      <c r="I76" s="3"/>
    </row>
    <row r="77" spans="1:9" x14ac:dyDescent="0.2">
      <c r="A77" s="18" t="s">
        <v>82</v>
      </c>
      <c r="B77" s="3" t="s">
        <v>83</v>
      </c>
      <c r="D77" s="4">
        <f>+Noviembre!F77</f>
        <v>0</v>
      </c>
      <c r="F77" s="4">
        <f t="shared" ref="F77:F78" si="23">+E77+D77</f>
        <v>0</v>
      </c>
      <c r="G77" s="17">
        <f t="shared" ref="G77:G78" si="24">+C77-F77</f>
        <v>0</v>
      </c>
      <c r="I77" s="3"/>
    </row>
    <row r="78" spans="1:9" x14ac:dyDescent="0.2">
      <c r="A78" s="18" t="s">
        <v>84</v>
      </c>
      <c r="B78" s="3" t="s">
        <v>85</v>
      </c>
      <c r="D78" s="4">
        <f>+Noviembre!F78</f>
        <v>0</v>
      </c>
      <c r="F78" s="4">
        <f t="shared" si="23"/>
        <v>0</v>
      </c>
      <c r="G78" s="17">
        <f t="shared" si="24"/>
        <v>0</v>
      </c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8"/>
      <c r="B81" s="31"/>
      <c r="I81" s="3"/>
    </row>
    <row r="82" spans="1:9" x14ac:dyDescent="0.2">
      <c r="A82" s="15" t="s">
        <v>86</v>
      </c>
      <c r="B82" s="16" t="s">
        <v>87</v>
      </c>
      <c r="C82" s="23">
        <f>+C83</f>
        <v>0</v>
      </c>
      <c r="D82" s="23">
        <f t="shared" ref="D82:G82" si="25">+D83</f>
        <v>0</v>
      </c>
      <c r="E82" s="23">
        <f t="shared" si="25"/>
        <v>0</v>
      </c>
      <c r="F82" s="23">
        <f t="shared" si="25"/>
        <v>0</v>
      </c>
      <c r="G82" s="23">
        <f t="shared" si="25"/>
        <v>0</v>
      </c>
      <c r="I82" s="3"/>
    </row>
    <row r="83" spans="1:9" x14ac:dyDescent="0.2">
      <c r="A83" s="15" t="s">
        <v>88</v>
      </c>
      <c r="B83" s="16" t="s">
        <v>87</v>
      </c>
      <c r="C83" s="23">
        <f>SUM(C84:C86)</f>
        <v>0</v>
      </c>
      <c r="D83" s="23">
        <f t="shared" ref="D83:G83" si="26">SUM(D84:D86)</f>
        <v>0</v>
      </c>
      <c r="E83" s="23">
        <f t="shared" si="26"/>
        <v>0</v>
      </c>
      <c r="F83" s="23">
        <f t="shared" si="26"/>
        <v>0</v>
      </c>
      <c r="G83" s="23">
        <f t="shared" si="26"/>
        <v>0</v>
      </c>
      <c r="I83" s="3"/>
    </row>
    <row r="84" spans="1:9" x14ac:dyDescent="0.2">
      <c r="A84" s="18" t="s">
        <v>89</v>
      </c>
      <c r="B84" s="3" t="s">
        <v>237</v>
      </c>
      <c r="C84" s="6"/>
      <c r="D84" s="4">
        <f>+Noviembre!F84</f>
        <v>0</v>
      </c>
      <c r="F84" s="4">
        <f t="shared" ref="F84:F86" si="27">+E84+D84</f>
        <v>0</v>
      </c>
      <c r="G84" s="17">
        <f t="shared" ref="G84:G86" si="28">+C84-F84</f>
        <v>0</v>
      </c>
      <c r="I84" s="3"/>
    </row>
    <row r="85" spans="1:9" x14ac:dyDescent="0.2">
      <c r="A85" s="18" t="s">
        <v>90</v>
      </c>
      <c r="B85" s="27" t="s">
        <v>239</v>
      </c>
      <c r="D85" s="4">
        <f>+Noviembre!F85</f>
        <v>0</v>
      </c>
      <c r="F85" s="4">
        <f t="shared" si="27"/>
        <v>0</v>
      </c>
      <c r="G85" s="17">
        <f t="shared" si="28"/>
        <v>0</v>
      </c>
      <c r="I85" s="3"/>
    </row>
    <row r="86" spans="1:9" x14ac:dyDescent="0.2">
      <c r="A86" s="18" t="s">
        <v>91</v>
      </c>
      <c r="B86" s="19" t="s">
        <v>238</v>
      </c>
      <c r="D86" s="4">
        <f>+Noviembre!F86</f>
        <v>0</v>
      </c>
      <c r="F86" s="4">
        <f t="shared" si="27"/>
        <v>0</v>
      </c>
      <c r="G86" s="17">
        <f t="shared" si="28"/>
        <v>0</v>
      </c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31"/>
      <c r="I110" s="3"/>
    </row>
    <row r="111" spans="1:9" x14ac:dyDescent="0.2">
      <c r="A111" s="18"/>
      <c r="B111" s="31"/>
      <c r="I111" s="3"/>
    </row>
    <row r="112" spans="1:9" x14ac:dyDescent="0.2">
      <c r="A112" s="18"/>
      <c r="B112" s="31"/>
      <c r="I112" s="3"/>
    </row>
    <row r="113" spans="1:9" x14ac:dyDescent="0.2">
      <c r="A113" s="18"/>
      <c r="B113" s="31"/>
      <c r="I113" s="3"/>
    </row>
    <row r="114" spans="1:9" x14ac:dyDescent="0.2">
      <c r="A114" s="18"/>
      <c r="B114" s="31"/>
      <c r="I114" s="3"/>
    </row>
    <row r="115" spans="1:9" x14ac:dyDescent="0.2">
      <c r="A115" s="18"/>
      <c r="B115" s="31"/>
      <c r="I115" s="3"/>
    </row>
    <row r="116" spans="1:9" x14ac:dyDescent="0.2">
      <c r="A116" s="18"/>
      <c r="B116" s="31"/>
      <c r="I116" s="3"/>
    </row>
    <row r="117" spans="1:9" x14ac:dyDescent="0.2">
      <c r="A117" s="18"/>
      <c r="B117" s="31"/>
      <c r="I117" s="3"/>
    </row>
    <row r="118" spans="1:9" x14ac:dyDescent="0.2">
      <c r="A118" s="18"/>
      <c r="B118" s="31"/>
      <c r="I118" s="3"/>
    </row>
    <row r="119" spans="1:9" x14ac:dyDescent="0.2">
      <c r="A119" s="18"/>
      <c r="B119" s="31"/>
      <c r="I119" s="3"/>
    </row>
    <row r="120" spans="1:9" x14ac:dyDescent="0.2">
      <c r="A120" s="18"/>
      <c r="B120" s="31"/>
      <c r="I120" s="3"/>
    </row>
    <row r="121" spans="1:9" x14ac:dyDescent="0.2">
      <c r="A121" s="18"/>
      <c r="B121" s="31"/>
      <c r="I121" s="3"/>
    </row>
    <row r="122" spans="1:9" x14ac:dyDescent="0.2">
      <c r="A122" s="18"/>
      <c r="B122" s="31"/>
      <c r="I122" s="3"/>
    </row>
    <row r="123" spans="1:9" x14ac:dyDescent="0.2">
      <c r="A123" s="18"/>
      <c r="B123" s="31"/>
      <c r="I123" s="3"/>
    </row>
    <row r="124" spans="1:9" x14ac:dyDescent="0.2">
      <c r="A124" s="18"/>
      <c r="B124" s="31"/>
      <c r="I124" s="3"/>
    </row>
    <row r="125" spans="1:9" x14ac:dyDescent="0.2">
      <c r="A125" s="18"/>
      <c r="B125" s="31"/>
      <c r="I125" s="3"/>
    </row>
    <row r="126" spans="1:9" x14ac:dyDescent="0.2">
      <c r="A126" s="18"/>
      <c r="B126" s="31"/>
      <c r="I126" s="3"/>
    </row>
    <row r="127" spans="1:9" x14ac:dyDescent="0.2">
      <c r="A127" s="18"/>
      <c r="B127" s="31"/>
      <c r="I127" s="3"/>
    </row>
    <row r="128" spans="1:9" x14ac:dyDescent="0.2">
      <c r="A128" s="18"/>
      <c r="B128" s="31"/>
      <c r="I128" s="3"/>
    </row>
    <row r="129" spans="1:9" x14ac:dyDescent="0.2">
      <c r="A129" s="18"/>
      <c r="B129" s="31"/>
      <c r="I129" s="3"/>
    </row>
    <row r="130" spans="1:9" x14ac:dyDescent="0.2">
      <c r="A130" s="18"/>
      <c r="B130" s="31"/>
      <c r="I130" s="3"/>
    </row>
    <row r="131" spans="1:9" x14ac:dyDescent="0.2">
      <c r="A131" s="18"/>
      <c r="B131" s="31"/>
      <c r="I131" s="3"/>
    </row>
    <row r="132" spans="1:9" x14ac:dyDescent="0.2">
      <c r="A132" s="18"/>
      <c r="B132" s="31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94" t="str">
        <f>+B2</f>
        <v>MUNICIPALIDAD DE LAS COLORADAS</v>
      </c>
      <c r="C134" s="94"/>
      <c r="I134" s="3"/>
    </row>
    <row r="135" spans="1:9" x14ac:dyDescent="0.2">
      <c r="A135" s="18"/>
      <c r="B135" s="94" t="s">
        <v>92</v>
      </c>
      <c r="C135" s="94"/>
      <c r="I135" s="3"/>
    </row>
    <row r="136" spans="1:9" x14ac:dyDescent="0.2">
      <c r="A136" s="18"/>
      <c r="B136" s="5"/>
      <c r="I136" s="3"/>
    </row>
    <row r="137" spans="1:9" x14ac:dyDescent="0.2">
      <c r="A137" s="18"/>
      <c r="B137" s="5" t="s">
        <v>251</v>
      </c>
      <c r="F137" s="33" t="str">
        <f>+F5</f>
        <v>01/01/2020 al 31/12/2020</v>
      </c>
      <c r="I137" s="3"/>
    </row>
    <row r="138" spans="1:9" x14ac:dyDescent="0.2">
      <c r="A138" s="18"/>
      <c r="B138" s="5"/>
      <c r="C138" s="34"/>
      <c r="D138" s="34"/>
      <c r="E138" s="34"/>
      <c r="F138" s="34"/>
      <c r="G138" s="19"/>
      <c r="I138" s="3"/>
    </row>
    <row r="139" spans="1:9" x14ac:dyDescent="0.2">
      <c r="A139" s="18"/>
      <c r="B139" s="5"/>
      <c r="C139" s="14"/>
      <c r="D139" s="14"/>
      <c r="E139" s="14"/>
      <c r="F139" s="14"/>
      <c r="G139" s="13"/>
      <c r="I139" s="3"/>
    </row>
    <row r="140" spans="1:9" x14ac:dyDescent="0.2">
      <c r="A140" s="10" t="s">
        <v>281</v>
      </c>
      <c r="B140" s="11" t="s">
        <v>253</v>
      </c>
      <c r="C140" s="12">
        <f>+C141+C206+C232+C238+C244</f>
        <v>140308042</v>
      </c>
      <c r="D140" s="12">
        <f>+D141+D206+D232+D238+D244</f>
        <v>0</v>
      </c>
      <c r="E140" s="12">
        <f>+E141+E206+E232+E238+E244</f>
        <v>124534279.73</v>
      </c>
      <c r="F140" s="12">
        <f>+F141+F206+F232+F238+F244</f>
        <v>124534279.73</v>
      </c>
      <c r="G140" s="12">
        <f>+G141+G206+G232+G238+G244</f>
        <v>13350082.269999998</v>
      </c>
      <c r="I140" s="3"/>
    </row>
    <row r="141" spans="1:9" x14ac:dyDescent="0.2">
      <c r="A141" s="10" t="s">
        <v>93</v>
      </c>
      <c r="B141" s="11" t="s">
        <v>94</v>
      </c>
      <c r="C141" s="12">
        <f>+C142+C181</f>
        <v>111480822</v>
      </c>
      <c r="D141" s="12">
        <f>+D142+D181</f>
        <v>0</v>
      </c>
      <c r="E141" s="12">
        <f>+E142+E181</f>
        <v>116274867.32000001</v>
      </c>
      <c r="F141" s="12">
        <f>+F142+F181</f>
        <v>116274867.32000001</v>
      </c>
      <c r="G141" s="12">
        <f>+G142+G181</f>
        <v>-7217725.3200000022</v>
      </c>
      <c r="I141" s="3"/>
    </row>
    <row r="142" spans="1:9" x14ac:dyDescent="0.2">
      <c r="A142" s="10" t="s">
        <v>95</v>
      </c>
      <c r="B142" s="11" t="s">
        <v>96</v>
      </c>
      <c r="C142" s="12">
        <f>+C143+C153</f>
        <v>106215282</v>
      </c>
      <c r="D142" s="12">
        <f t="shared" ref="D142:G142" si="29">+D143+D153</f>
        <v>0</v>
      </c>
      <c r="E142" s="12">
        <f t="shared" si="29"/>
        <v>101552288.96000001</v>
      </c>
      <c r="F142" s="12">
        <f t="shared" si="29"/>
        <v>101552288.96000001</v>
      </c>
      <c r="G142" s="12">
        <f t="shared" si="29"/>
        <v>2239313.0399999972</v>
      </c>
      <c r="I142" s="3"/>
    </row>
    <row r="143" spans="1:9" x14ac:dyDescent="0.2">
      <c r="A143" s="10" t="s">
        <v>97</v>
      </c>
      <c r="B143" s="11" t="s">
        <v>98</v>
      </c>
      <c r="C143" s="12">
        <f>SUM(C144:C151)</f>
        <v>85094930</v>
      </c>
      <c r="D143" s="12">
        <f t="shared" ref="D143:G143" si="30">SUM(D144:D151)</f>
        <v>0</v>
      </c>
      <c r="E143" s="12">
        <f t="shared" si="30"/>
        <v>91017006.960000008</v>
      </c>
      <c r="F143" s="12">
        <f t="shared" si="30"/>
        <v>91017006.960000008</v>
      </c>
      <c r="G143" s="12">
        <f t="shared" si="30"/>
        <v>-5922076.9600000028</v>
      </c>
      <c r="I143" s="3"/>
    </row>
    <row r="144" spans="1:9" x14ac:dyDescent="0.2">
      <c r="A144" s="18" t="s">
        <v>99</v>
      </c>
      <c r="B144" s="19" t="s">
        <v>296</v>
      </c>
      <c r="C144" s="4">
        <v>56371312</v>
      </c>
      <c r="E144" s="4">
        <v>26677733.100000001</v>
      </c>
      <c r="F144" s="4">
        <f t="shared" ref="F144:F149" si="31">+E144+D144</f>
        <v>26677733.100000001</v>
      </c>
      <c r="G144" s="17">
        <f t="shared" ref="G144:G149" si="32">+C144-F144</f>
        <v>29693578.899999999</v>
      </c>
      <c r="I144" s="3"/>
    </row>
    <row r="145" spans="1:9" x14ac:dyDescent="0.2">
      <c r="A145" s="18" t="s">
        <v>100</v>
      </c>
      <c r="B145" s="19" t="s">
        <v>232</v>
      </c>
      <c r="C145" s="4">
        <v>21501340</v>
      </c>
      <c r="E145" s="4">
        <v>40060502.469999999</v>
      </c>
      <c r="F145" s="4">
        <f t="shared" si="31"/>
        <v>40060502.469999999</v>
      </c>
      <c r="G145" s="17">
        <f t="shared" si="32"/>
        <v>-18559162.469999999</v>
      </c>
      <c r="I145" s="3"/>
    </row>
    <row r="146" spans="1:9" x14ac:dyDescent="0.2">
      <c r="A146" s="18" t="s">
        <v>101</v>
      </c>
      <c r="B146" s="19" t="s">
        <v>297</v>
      </c>
      <c r="C146" s="4">
        <v>2149840</v>
      </c>
      <c r="E146" s="4">
        <v>1228572.3199999998</v>
      </c>
      <c r="F146" s="4">
        <f t="shared" si="31"/>
        <v>1228572.3199999998</v>
      </c>
      <c r="G146" s="17">
        <f t="shared" si="32"/>
        <v>921267.68000000017</v>
      </c>
      <c r="I146" s="3"/>
    </row>
    <row r="147" spans="1:9" x14ac:dyDescent="0.2">
      <c r="A147" s="18" t="s">
        <v>102</v>
      </c>
      <c r="B147" s="19" t="s">
        <v>298</v>
      </c>
      <c r="C147" s="4">
        <v>1896818</v>
      </c>
      <c r="E147" s="4">
        <v>16314326.670000002</v>
      </c>
      <c r="F147" s="4">
        <f t="shared" si="31"/>
        <v>16314326.670000002</v>
      </c>
      <c r="G147" s="17">
        <f t="shared" si="32"/>
        <v>-14417508.670000002</v>
      </c>
      <c r="I147" s="3"/>
    </row>
    <row r="148" spans="1:9" x14ac:dyDescent="0.2">
      <c r="A148" s="18" t="s">
        <v>103</v>
      </c>
      <c r="B148" s="19" t="s">
        <v>299</v>
      </c>
      <c r="C148" s="4">
        <v>1290100</v>
      </c>
      <c r="E148" s="4">
        <v>1245542.1100000001</v>
      </c>
      <c r="F148" s="4">
        <f t="shared" si="31"/>
        <v>1245542.1100000001</v>
      </c>
      <c r="G148" s="17">
        <f t="shared" si="32"/>
        <v>44557.889999999898</v>
      </c>
      <c r="I148" s="3"/>
    </row>
    <row r="149" spans="1:9" x14ac:dyDescent="0.2">
      <c r="A149" s="18" t="s">
        <v>309</v>
      </c>
      <c r="C149" s="4">
        <v>1885520</v>
      </c>
      <c r="E149" s="4">
        <v>5490330.29</v>
      </c>
      <c r="F149" s="4">
        <f t="shared" si="31"/>
        <v>5490330.29</v>
      </c>
      <c r="G149" s="17">
        <f t="shared" si="32"/>
        <v>-3604810.29</v>
      </c>
      <c r="I149" s="3"/>
    </row>
    <row r="150" spans="1:9" x14ac:dyDescent="0.2">
      <c r="A150" s="18"/>
      <c r="B150" s="19"/>
      <c r="F150" s="3"/>
      <c r="G150" s="17"/>
      <c r="I150" s="3"/>
    </row>
    <row r="151" spans="1:9" x14ac:dyDescent="0.2">
      <c r="A151" s="18"/>
      <c r="I151" s="3"/>
    </row>
    <row r="152" spans="1:9" x14ac:dyDescent="0.2">
      <c r="A152" s="19"/>
      <c r="B152" s="19"/>
      <c r="I152" s="3"/>
    </row>
    <row r="153" spans="1:9" x14ac:dyDescent="0.2">
      <c r="A153" s="10" t="s">
        <v>104</v>
      </c>
      <c r="B153" s="11" t="s">
        <v>105</v>
      </c>
      <c r="C153" s="12">
        <f>SUM(C154:C179)</f>
        <v>21120352</v>
      </c>
      <c r="D153" s="12">
        <f>SUM(D154:D179)</f>
        <v>0</v>
      </c>
      <c r="E153" s="12">
        <f>SUM(E154:E177)</f>
        <v>10535282</v>
      </c>
      <c r="F153" s="12">
        <f>SUM(F154:F177)</f>
        <v>10535282</v>
      </c>
      <c r="G153" s="12">
        <f>SUM(G154:G177)</f>
        <v>8161390</v>
      </c>
      <c r="I153" s="3"/>
    </row>
    <row r="154" spans="1:9" x14ac:dyDescent="0.2">
      <c r="A154" s="18" t="s">
        <v>106</v>
      </c>
      <c r="B154" s="19" t="s">
        <v>39</v>
      </c>
      <c r="C154" s="6">
        <v>511000</v>
      </c>
      <c r="E154" s="4">
        <v>150000</v>
      </c>
      <c r="F154" s="4">
        <f t="shared" ref="E154:F178" si="33">+E154+D154</f>
        <v>150000</v>
      </c>
      <c r="G154" s="89">
        <f t="shared" ref="G154:G178" si="34">+C154-F154</f>
        <v>361000</v>
      </c>
      <c r="H154" s="17"/>
      <c r="I154" s="17"/>
    </row>
    <row r="155" spans="1:9" x14ac:dyDescent="0.2">
      <c r="A155" s="18" t="s">
        <v>107</v>
      </c>
      <c r="B155" s="19" t="s">
        <v>108</v>
      </c>
      <c r="C155" s="4">
        <v>1805440</v>
      </c>
      <c r="E155" s="4">
        <v>76876.03</v>
      </c>
      <c r="F155" s="4">
        <f t="shared" si="33"/>
        <v>76876.03</v>
      </c>
      <c r="G155" s="17">
        <f t="shared" si="34"/>
        <v>1728563.97</v>
      </c>
      <c r="I155" s="3"/>
    </row>
    <row r="156" spans="1:9" x14ac:dyDescent="0.2">
      <c r="A156" s="18" t="s">
        <v>109</v>
      </c>
      <c r="B156" s="19" t="s">
        <v>110</v>
      </c>
      <c r="C156" s="4">
        <v>2469810</v>
      </c>
      <c r="E156" s="4">
        <v>1109405.99</v>
      </c>
      <c r="F156" s="4">
        <f t="shared" si="33"/>
        <v>1109405.99</v>
      </c>
      <c r="G156" s="17">
        <f t="shared" si="34"/>
        <v>1360404.01</v>
      </c>
      <c r="I156" s="3"/>
    </row>
    <row r="157" spans="1:9" x14ac:dyDescent="0.2">
      <c r="A157" s="18" t="s">
        <v>111</v>
      </c>
      <c r="B157" s="19" t="s">
        <v>112</v>
      </c>
      <c r="C157" s="4">
        <v>771400</v>
      </c>
      <c r="E157" s="4">
        <v>171744.49</v>
      </c>
      <c r="F157" s="4">
        <f t="shared" si="33"/>
        <v>171744.49</v>
      </c>
      <c r="G157" s="17">
        <f t="shared" si="34"/>
        <v>599655.51</v>
      </c>
      <c r="H157" s="4"/>
      <c r="I157" s="3"/>
    </row>
    <row r="158" spans="1:9" x14ac:dyDescent="0.2">
      <c r="A158" s="18" t="s">
        <v>113</v>
      </c>
      <c r="B158" s="19" t="s">
        <v>114</v>
      </c>
      <c r="C158" s="4">
        <v>505400</v>
      </c>
      <c r="E158" s="4">
        <v>47229.759999999995</v>
      </c>
      <c r="F158" s="4">
        <f t="shared" si="33"/>
        <v>47229.759999999995</v>
      </c>
      <c r="G158" s="17">
        <f t="shared" si="34"/>
        <v>458170.24</v>
      </c>
      <c r="I158" s="3"/>
    </row>
    <row r="159" spans="1:9" x14ac:dyDescent="0.2">
      <c r="A159" s="18" t="s">
        <v>115</v>
      </c>
      <c r="B159" s="19" t="s">
        <v>116</v>
      </c>
      <c r="C159" s="4">
        <v>760900</v>
      </c>
      <c r="E159" s="4">
        <v>801638.13</v>
      </c>
      <c r="F159" s="4">
        <f t="shared" si="33"/>
        <v>801638.13</v>
      </c>
      <c r="G159" s="17">
        <f t="shared" si="34"/>
        <v>-40738.130000000005</v>
      </c>
      <c r="I159" s="3"/>
    </row>
    <row r="160" spans="1:9" x14ac:dyDescent="0.2">
      <c r="A160" s="18" t="s">
        <v>117</v>
      </c>
      <c r="B160" s="19" t="s">
        <v>118</v>
      </c>
      <c r="C160" s="4">
        <v>1137400</v>
      </c>
      <c r="E160" s="4">
        <v>754125.78</v>
      </c>
      <c r="F160" s="4">
        <f t="shared" si="33"/>
        <v>754125.78</v>
      </c>
      <c r="G160" s="17">
        <f t="shared" si="34"/>
        <v>383274.22</v>
      </c>
      <c r="I160" s="3"/>
    </row>
    <row r="161" spans="1:9" x14ac:dyDescent="0.2">
      <c r="A161" s="18" t="s">
        <v>119</v>
      </c>
      <c r="B161" s="19" t="s">
        <v>231</v>
      </c>
      <c r="E161" s="4">
        <v>421156.92</v>
      </c>
      <c r="F161" s="4">
        <f t="shared" si="33"/>
        <v>421156.92</v>
      </c>
      <c r="G161" s="17">
        <f t="shared" si="34"/>
        <v>-421156.92</v>
      </c>
      <c r="I161" s="3"/>
    </row>
    <row r="162" spans="1:9" x14ac:dyDescent="0.2">
      <c r="A162" s="18" t="s">
        <v>120</v>
      </c>
      <c r="B162" s="19" t="s">
        <v>121</v>
      </c>
      <c r="E162" s="4">
        <v>37609.72</v>
      </c>
      <c r="F162" s="4">
        <f t="shared" si="33"/>
        <v>37609.72</v>
      </c>
      <c r="G162" s="17">
        <f t="shared" si="34"/>
        <v>-37609.72</v>
      </c>
      <c r="I162" s="3"/>
    </row>
    <row r="163" spans="1:9" x14ac:dyDescent="0.2">
      <c r="A163" s="18" t="s">
        <v>122</v>
      </c>
      <c r="B163" s="19" t="s">
        <v>123</v>
      </c>
      <c r="C163" s="4">
        <v>1118824</v>
      </c>
      <c r="E163" s="4">
        <v>1617920.72</v>
      </c>
      <c r="F163" s="4">
        <f t="shared" si="33"/>
        <v>1617920.72</v>
      </c>
      <c r="G163" s="17">
        <f t="shared" si="34"/>
        <v>-499096.72</v>
      </c>
      <c r="I163" s="3"/>
    </row>
    <row r="164" spans="1:9" x14ac:dyDescent="0.2">
      <c r="A164" s="18" t="s">
        <v>124</v>
      </c>
      <c r="B164" s="24" t="s">
        <v>125</v>
      </c>
      <c r="C164" s="6">
        <v>154700</v>
      </c>
      <c r="E164" s="4">
        <v>78665</v>
      </c>
      <c r="F164" s="4">
        <f t="shared" si="33"/>
        <v>78665</v>
      </c>
      <c r="G164" s="17">
        <f t="shared" si="34"/>
        <v>76035</v>
      </c>
      <c r="I164" s="3"/>
    </row>
    <row r="165" spans="1:9" x14ac:dyDescent="0.2">
      <c r="A165" s="18" t="s">
        <v>126</v>
      </c>
      <c r="B165" s="19" t="s">
        <v>127</v>
      </c>
      <c r="C165" s="4">
        <v>144690</v>
      </c>
      <c r="E165" s="4">
        <v>195186.55</v>
      </c>
      <c r="F165" s="4">
        <f t="shared" si="33"/>
        <v>195186.55</v>
      </c>
      <c r="G165" s="17">
        <f t="shared" si="34"/>
        <v>-50496.549999999988</v>
      </c>
      <c r="I165" s="3"/>
    </row>
    <row r="166" spans="1:9" x14ac:dyDescent="0.2">
      <c r="A166" s="18" t="s">
        <v>128</v>
      </c>
      <c r="B166" s="19" t="s">
        <v>129</v>
      </c>
      <c r="C166" s="4">
        <v>273000</v>
      </c>
      <c r="E166" s="4">
        <v>234307.72999999998</v>
      </c>
      <c r="F166" s="4">
        <f t="shared" si="33"/>
        <v>234307.72999999998</v>
      </c>
      <c r="G166" s="17">
        <f t="shared" si="34"/>
        <v>38692.270000000019</v>
      </c>
      <c r="I166" s="3"/>
    </row>
    <row r="167" spans="1:9" x14ac:dyDescent="0.2">
      <c r="A167" s="18" t="s">
        <v>130</v>
      </c>
      <c r="B167" s="19" t="s">
        <v>131</v>
      </c>
      <c r="C167" s="4">
        <v>273000</v>
      </c>
      <c r="E167" s="4">
        <v>375515</v>
      </c>
      <c r="F167" s="4">
        <f t="shared" si="33"/>
        <v>375515</v>
      </c>
      <c r="G167" s="17">
        <f t="shared" si="34"/>
        <v>-102515</v>
      </c>
      <c r="I167" s="3"/>
    </row>
    <row r="168" spans="1:9" x14ac:dyDescent="0.2">
      <c r="A168" s="18" t="s">
        <v>132</v>
      </c>
      <c r="B168" s="19" t="s">
        <v>133</v>
      </c>
      <c r="C168" s="4">
        <v>586768</v>
      </c>
      <c r="E168" s="4">
        <v>44063.25</v>
      </c>
      <c r="F168" s="4">
        <f t="shared" si="33"/>
        <v>44063.25</v>
      </c>
      <c r="G168" s="17">
        <f t="shared" si="34"/>
        <v>542704.75</v>
      </c>
      <c r="I168" s="3"/>
    </row>
    <row r="169" spans="1:9" x14ac:dyDescent="0.2">
      <c r="A169" s="18" t="s">
        <v>134</v>
      </c>
      <c r="B169" s="19" t="s">
        <v>135</v>
      </c>
      <c r="C169" s="4">
        <v>2256800</v>
      </c>
      <c r="E169" s="4">
        <v>0</v>
      </c>
      <c r="F169" s="4">
        <f t="shared" si="33"/>
        <v>0</v>
      </c>
      <c r="G169" s="17">
        <f t="shared" si="34"/>
        <v>2256800</v>
      </c>
      <c r="I169" s="3"/>
    </row>
    <row r="170" spans="1:9" x14ac:dyDescent="0.2">
      <c r="A170" s="18" t="s">
        <v>136</v>
      </c>
      <c r="B170" s="19" t="s">
        <v>137</v>
      </c>
      <c r="E170" s="4">
        <v>151967.74</v>
      </c>
      <c r="F170" s="4">
        <f t="shared" si="33"/>
        <v>151967.74</v>
      </c>
      <c r="G170" s="17">
        <f t="shared" si="34"/>
        <v>-151967.74</v>
      </c>
      <c r="I170" s="3"/>
    </row>
    <row r="171" spans="1:9" x14ac:dyDescent="0.2">
      <c r="A171" s="18" t="s">
        <v>138</v>
      </c>
      <c r="B171" s="19" t="s">
        <v>139</v>
      </c>
      <c r="C171" s="4">
        <v>112840</v>
      </c>
      <c r="E171" s="4">
        <v>163068.44</v>
      </c>
      <c r="F171" s="4">
        <f t="shared" si="33"/>
        <v>163068.44</v>
      </c>
      <c r="G171" s="17">
        <f t="shared" si="34"/>
        <v>-50228.44</v>
      </c>
      <c r="I171" s="3"/>
    </row>
    <row r="172" spans="1:9" x14ac:dyDescent="0.2">
      <c r="A172" s="18" t="s">
        <v>140</v>
      </c>
      <c r="B172" s="19" t="s">
        <v>141</v>
      </c>
      <c r="C172" s="4">
        <v>1992700</v>
      </c>
      <c r="E172" s="6">
        <v>2014824</v>
      </c>
      <c r="F172" s="4">
        <f t="shared" si="33"/>
        <v>2014824</v>
      </c>
      <c r="G172" s="17">
        <f t="shared" si="34"/>
        <v>-22124</v>
      </c>
      <c r="I172" s="17"/>
    </row>
    <row r="173" spans="1:9" x14ac:dyDescent="0.2">
      <c r="A173" s="18" t="s">
        <v>142</v>
      </c>
      <c r="B173" s="19" t="s">
        <v>143</v>
      </c>
      <c r="C173" s="4">
        <v>3822000</v>
      </c>
      <c r="E173" s="4">
        <v>630608.35</v>
      </c>
      <c r="F173" s="4">
        <f t="shared" si="33"/>
        <v>630608.35</v>
      </c>
      <c r="G173" s="17">
        <f t="shared" si="34"/>
        <v>3191391.65</v>
      </c>
      <c r="I173" s="3"/>
    </row>
    <row r="174" spans="1:9" x14ac:dyDescent="0.2">
      <c r="A174" s="18" t="s">
        <v>144</v>
      </c>
      <c r="B174" s="19" t="s">
        <v>146</v>
      </c>
      <c r="E174" s="4">
        <v>1014251.3</v>
      </c>
      <c r="F174" s="4">
        <f>+E174+D174</f>
        <v>1014251.3</v>
      </c>
      <c r="G174" s="17">
        <f>+C174-F174</f>
        <v>-1014251.3</v>
      </c>
      <c r="I174" s="3"/>
    </row>
    <row r="175" spans="1:9" x14ac:dyDescent="0.2">
      <c r="A175" s="18" t="s">
        <v>145</v>
      </c>
      <c r="B175" s="19" t="s">
        <v>148</v>
      </c>
      <c r="E175" s="4">
        <v>320700.09999999998</v>
      </c>
      <c r="F175" s="4">
        <f t="shared" si="33"/>
        <v>320700.09999999998</v>
      </c>
      <c r="G175" s="17">
        <f t="shared" si="34"/>
        <v>-320700.09999999998</v>
      </c>
      <c r="I175" s="3"/>
    </row>
    <row r="176" spans="1:9" x14ac:dyDescent="0.2">
      <c r="A176" s="18" t="s">
        <v>147</v>
      </c>
      <c r="B176" s="24" t="s">
        <v>150</v>
      </c>
      <c r="E176" s="4">
        <v>15000</v>
      </c>
      <c r="F176" s="4">
        <f t="shared" si="33"/>
        <v>15000</v>
      </c>
      <c r="G176" s="17">
        <f t="shared" si="34"/>
        <v>-15000</v>
      </c>
      <c r="I176" s="3"/>
    </row>
    <row r="177" spans="1:9" x14ac:dyDescent="0.2">
      <c r="A177" s="18" t="s">
        <v>149</v>
      </c>
      <c r="B177" s="24" t="s">
        <v>152</v>
      </c>
      <c r="C177" s="6"/>
      <c r="E177" s="4">
        <v>109417</v>
      </c>
      <c r="F177" s="4">
        <f t="shared" si="33"/>
        <v>109417</v>
      </c>
      <c r="G177" s="89">
        <f t="shared" si="34"/>
        <v>-109417</v>
      </c>
      <c r="I177" s="3"/>
    </row>
    <row r="178" spans="1:9" x14ac:dyDescent="0.2">
      <c r="A178" s="18" t="s">
        <v>151</v>
      </c>
      <c r="B178" s="24" t="s">
        <v>330</v>
      </c>
      <c r="C178" s="4">
        <v>2423680</v>
      </c>
      <c r="E178" s="4">
        <v>0</v>
      </c>
      <c r="F178" s="4">
        <f t="shared" si="33"/>
        <v>0</v>
      </c>
      <c r="G178" s="89">
        <f t="shared" si="34"/>
        <v>2423680</v>
      </c>
      <c r="I178" s="3"/>
    </row>
    <row r="179" spans="1:9" x14ac:dyDescent="0.2">
      <c r="A179" s="19"/>
      <c r="B179" s="19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0</v>
      </c>
      <c r="E181" s="32">
        <f t="shared" ref="E181:G181" si="35">+E182</f>
        <v>14722578.360000001</v>
      </c>
      <c r="F181" s="32">
        <f t="shared" si="35"/>
        <v>14722578.360000001</v>
      </c>
      <c r="G181" s="32">
        <f t="shared" si="35"/>
        <v>-9457038.3599999994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>SUM(D190:D207)</f>
        <v>0</v>
      </c>
      <c r="E182" s="32">
        <f t="shared" ref="E182:G182" si="36">SUM(E183:E197)</f>
        <v>14722578.360000001</v>
      </c>
      <c r="F182" s="32">
        <f t="shared" si="36"/>
        <v>14722578.360000001</v>
      </c>
      <c r="G182" s="32">
        <f t="shared" si="36"/>
        <v>-9457038.3599999994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E183" s="6">
        <v>772700.56</v>
      </c>
      <c r="F183" s="4">
        <f t="shared" ref="F183:F198" si="37">+E183+D183</f>
        <v>772700.56</v>
      </c>
      <c r="G183" s="17">
        <f t="shared" ref="G183:G198" si="38">+C183-F183</f>
        <v>1930279.44</v>
      </c>
      <c r="I183" s="3"/>
    </row>
    <row r="184" spans="1:9" x14ac:dyDescent="0.2">
      <c r="A184" s="18" t="s">
        <v>159</v>
      </c>
      <c r="B184" s="19" t="s">
        <v>160</v>
      </c>
      <c r="E184" s="6">
        <v>86067.53</v>
      </c>
      <c r="F184" s="4">
        <f t="shared" si="37"/>
        <v>86067.53</v>
      </c>
      <c r="G184" s="17">
        <f t="shared" si="38"/>
        <v>-86067.53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E185" s="6">
        <v>125800</v>
      </c>
      <c r="F185" s="4">
        <f t="shared" si="37"/>
        <v>125800</v>
      </c>
      <c r="G185" s="17">
        <f t="shared" si="38"/>
        <v>334660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E186" s="6">
        <v>38439.68</v>
      </c>
      <c r="F186" s="4">
        <f t="shared" si="37"/>
        <v>38439.68</v>
      </c>
      <c r="G186" s="17">
        <f t="shared" si="38"/>
        <v>243660.32</v>
      </c>
      <c r="I186" s="3"/>
    </row>
    <row r="187" spans="1:9" x14ac:dyDescent="0.2">
      <c r="A187" s="18" t="s">
        <v>0</v>
      </c>
      <c r="B187" s="24" t="s">
        <v>304</v>
      </c>
      <c r="E187" s="6">
        <v>9644180.870000001</v>
      </c>
      <c r="F187" s="4">
        <f t="shared" si="37"/>
        <v>9644180.870000001</v>
      </c>
      <c r="G187" s="17">
        <f t="shared" si="38"/>
        <v>-9644180.870000001</v>
      </c>
      <c r="I187" s="3"/>
    </row>
    <row r="188" spans="1:9" x14ac:dyDescent="0.2">
      <c r="A188" s="18" t="s">
        <v>165</v>
      </c>
      <c r="B188" s="24" t="s">
        <v>74</v>
      </c>
      <c r="C188" s="6"/>
      <c r="E188" s="6">
        <v>319340</v>
      </c>
      <c r="F188" s="4">
        <f t="shared" si="37"/>
        <v>319340</v>
      </c>
      <c r="G188" s="89">
        <f t="shared" si="38"/>
        <v>-319340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E189" s="6">
        <v>400169.72000000003</v>
      </c>
      <c r="F189" s="4">
        <f t="shared" si="37"/>
        <v>400169.72000000003</v>
      </c>
      <c r="G189" s="17">
        <f t="shared" si="38"/>
        <v>1419830.28</v>
      </c>
      <c r="I189" s="3"/>
    </row>
    <row r="190" spans="1:9" x14ac:dyDescent="0.2">
      <c r="A190" s="18" t="s">
        <v>168</v>
      </c>
      <c r="B190" s="19" t="s">
        <v>169</v>
      </c>
      <c r="C190" s="6"/>
      <c r="E190" s="6">
        <v>2220000</v>
      </c>
      <c r="F190" s="4">
        <f t="shared" si="37"/>
        <v>2220000</v>
      </c>
      <c r="G190" s="17">
        <f t="shared" si="38"/>
        <v>-2220000</v>
      </c>
      <c r="I190" s="3"/>
    </row>
    <row r="191" spans="1:9" x14ac:dyDescent="0.2">
      <c r="A191" s="18" t="s">
        <v>170</v>
      </c>
      <c r="B191" s="19" t="s">
        <v>171</v>
      </c>
      <c r="C191" s="6"/>
      <c r="E191" s="6">
        <v>130000</v>
      </c>
      <c r="F191" s="4">
        <f t="shared" si="37"/>
        <v>130000</v>
      </c>
      <c r="G191" s="17">
        <f t="shared" si="38"/>
        <v>-130000</v>
      </c>
      <c r="I191" s="3"/>
    </row>
    <row r="192" spans="1:9" x14ac:dyDescent="0.2">
      <c r="A192" s="18" t="s">
        <v>172</v>
      </c>
      <c r="B192" s="24" t="s">
        <v>173</v>
      </c>
      <c r="C192" s="6"/>
      <c r="E192" s="6">
        <v>425000</v>
      </c>
      <c r="F192" s="4">
        <f t="shared" si="37"/>
        <v>425000</v>
      </c>
      <c r="G192" s="17">
        <f t="shared" si="38"/>
        <v>-425000</v>
      </c>
      <c r="I192" s="3"/>
    </row>
    <row r="193" spans="1:9" x14ac:dyDescent="0.2">
      <c r="A193" s="18" t="s">
        <v>1</v>
      </c>
      <c r="B193" s="3" t="s">
        <v>69</v>
      </c>
      <c r="C193" s="6"/>
      <c r="E193" s="6">
        <v>321500</v>
      </c>
      <c r="F193" s="4">
        <f t="shared" si="37"/>
        <v>321500</v>
      </c>
      <c r="G193" s="17">
        <f t="shared" si="38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E194" s="6">
        <v>0</v>
      </c>
      <c r="F194" s="4">
        <f t="shared" si="37"/>
        <v>0</v>
      </c>
      <c r="G194" s="17">
        <f t="shared" si="38"/>
        <v>0</v>
      </c>
      <c r="I194" s="3"/>
    </row>
    <row r="195" spans="1:9" x14ac:dyDescent="0.2">
      <c r="A195" s="18" t="s">
        <v>175</v>
      </c>
      <c r="B195" s="19" t="str">
        <f>+Noviembre!B195</f>
        <v>Ayuda Social Alquileres</v>
      </c>
      <c r="C195" s="6"/>
      <c r="E195" s="6">
        <v>88000</v>
      </c>
      <c r="F195" s="4">
        <f t="shared" si="37"/>
        <v>88000</v>
      </c>
      <c r="G195" s="17">
        <f t="shared" si="38"/>
        <v>-88000</v>
      </c>
      <c r="I195" s="3"/>
    </row>
    <row r="196" spans="1:9" x14ac:dyDescent="0.2">
      <c r="A196" s="18" t="s">
        <v>176</v>
      </c>
      <c r="B196" s="19" t="s">
        <v>178</v>
      </c>
      <c r="C196" s="6"/>
      <c r="E196" s="6">
        <v>0</v>
      </c>
      <c r="F196" s="4">
        <f t="shared" si="37"/>
        <v>0</v>
      </c>
      <c r="G196" s="17">
        <f t="shared" si="38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E197" s="6">
        <v>151380</v>
      </c>
      <c r="F197" s="4">
        <f t="shared" si="37"/>
        <v>151380</v>
      </c>
      <c r="G197" s="17">
        <f t="shared" si="38"/>
        <v>-151380</v>
      </c>
      <c r="I197" s="3"/>
    </row>
    <row r="198" spans="1:9" x14ac:dyDescent="0.2">
      <c r="A198" s="18" t="s">
        <v>280</v>
      </c>
      <c r="B198" s="6" t="s">
        <v>178</v>
      </c>
      <c r="C198" s="6"/>
      <c r="E198" s="6"/>
      <c r="F198" s="4">
        <f t="shared" si="37"/>
        <v>0</v>
      </c>
      <c r="G198" s="17">
        <f t="shared" si="38"/>
        <v>0</v>
      </c>
      <c r="I198" s="3"/>
    </row>
    <row r="199" spans="1:9" x14ac:dyDescent="0.2">
      <c r="A199" s="18"/>
      <c r="B199" s="6"/>
      <c r="C199" s="6"/>
      <c r="E199" s="6"/>
      <c r="G199" s="17"/>
      <c r="I199" s="3"/>
    </row>
    <row r="200" spans="1:9" x14ac:dyDescent="0.2">
      <c r="A200" s="18"/>
      <c r="B200" s="6"/>
      <c r="C200" s="6"/>
      <c r="E200" s="6"/>
      <c r="G200" s="17"/>
      <c r="I200" s="3"/>
    </row>
    <row r="201" spans="1:9" x14ac:dyDescent="0.2">
      <c r="A201" s="18"/>
      <c r="B201" s="5" t="s">
        <v>251</v>
      </c>
      <c r="F201" s="33" t="str">
        <f>+F137</f>
        <v>01/01/2020 al 31/12/2020</v>
      </c>
      <c r="G201" s="17"/>
      <c r="I201" s="3"/>
    </row>
    <row r="202" spans="1:9" x14ac:dyDescent="0.2">
      <c r="A202" s="18"/>
      <c r="B202" s="5"/>
      <c r="C202" s="34"/>
      <c r="D202" s="34"/>
      <c r="E202" s="34"/>
      <c r="F202" s="34"/>
      <c r="I202" s="3"/>
    </row>
    <row r="203" spans="1:9" x14ac:dyDescent="0.2">
      <c r="A203" s="18"/>
      <c r="B203" s="19"/>
      <c r="I203" s="3"/>
    </row>
    <row r="204" spans="1:9" x14ac:dyDescent="0.2">
      <c r="A204" s="18"/>
      <c r="B204" s="19"/>
      <c r="C204" s="34"/>
      <c r="D204" s="34"/>
      <c r="E204" s="34"/>
      <c r="F204" s="34"/>
      <c r="G204" s="19"/>
      <c r="I204" s="3"/>
    </row>
    <row r="205" spans="1:9" x14ac:dyDescent="0.2">
      <c r="A205" s="18"/>
      <c r="B205" s="19"/>
      <c r="C205" s="14"/>
      <c r="D205" s="14"/>
      <c r="E205" s="14"/>
      <c r="F205" s="14"/>
      <c r="G205" s="13"/>
      <c r="I205" s="3"/>
    </row>
    <row r="206" spans="1:9" x14ac:dyDescent="0.2">
      <c r="A206" s="10" t="s">
        <v>179</v>
      </c>
      <c r="B206" s="11" t="s">
        <v>180</v>
      </c>
      <c r="C206" s="12">
        <f>+C207+C219</f>
        <v>18014600</v>
      </c>
      <c r="D206" s="12">
        <f t="shared" ref="D206:G206" si="39">+D207+D219</f>
        <v>0</v>
      </c>
      <c r="E206" s="12">
        <f t="shared" si="39"/>
        <v>315742.84000000003</v>
      </c>
      <c r="F206" s="12">
        <f t="shared" si="39"/>
        <v>315742.84000000003</v>
      </c>
      <c r="G206" s="12">
        <f t="shared" si="39"/>
        <v>17698857.16</v>
      </c>
      <c r="I206" s="3"/>
    </row>
    <row r="207" spans="1:9" x14ac:dyDescent="0.2">
      <c r="A207" s="10" t="s">
        <v>181</v>
      </c>
      <c r="B207" s="11" t="s">
        <v>182</v>
      </c>
      <c r="C207" s="86">
        <f>SUM(C208:C217)</f>
        <v>12554600</v>
      </c>
      <c r="D207" s="86">
        <f t="shared" ref="D207:G207" si="40">SUM(D208:D217)</f>
        <v>0</v>
      </c>
      <c r="E207" s="86">
        <f t="shared" si="40"/>
        <v>176352.7</v>
      </c>
      <c r="F207" s="86">
        <f t="shared" si="40"/>
        <v>176352.7</v>
      </c>
      <c r="G207" s="86">
        <f t="shared" si="40"/>
        <v>12378247.300000001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+Noviembre!F208</f>
        <v>0</v>
      </c>
      <c r="E208" s="4">
        <v>0</v>
      </c>
      <c r="F208" s="4">
        <f t="shared" ref="F208:F217" si="41">+E208+D208</f>
        <v>0</v>
      </c>
      <c r="G208" s="17">
        <f t="shared" ref="G208:G217" si="42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+Noviembre!F209</f>
        <v>0</v>
      </c>
      <c r="E209" s="4">
        <v>0</v>
      </c>
      <c r="F209" s="4">
        <f t="shared" si="41"/>
        <v>0</v>
      </c>
      <c r="G209" s="17">
        <f t="shared" si="42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+Noviembre!F210</f>
        <v>0</v>
      </c>
      <c r="E210" s="4">
        <v>0</v>
      </c>
      <c r="F210" s="4">
        <f t="shared" si="41"/>
        <v>0</v>
      </c>
      <c r="G210" s="17">
        <f t="shared" si="42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+Noviembre!F211</f>
        <v>0</v>
      </c>
      <c r="E211" s="4">
        <v>0</v>
      </c>
      <c r="F211" s="4">
        <f t="shared" si="41"/>
        <v>0</v>
      </c>
      <c r="G211" s="17">
        <f t="shared" si="42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E212" s="4">
        <v>150822.70000000001</v>
      </c>
      <c r="F212" s="4">
        <f t="shared" si="41"/>
        <v>150822.70000000001</v>
      </c>
      <c r="G212" s="17">
        <f t="shared" si="42"/>
        <v>-150822.70000000001</v>
      </c>
      <c r="I212" s="3"/>
    </row>
    <row r="213" spans="1:9" x14ac:dyDescent="0.2">
      <c r="A213" s="18" t="s">
        <v>193</v>
      </c>
      <c r="B213" s="24" t="s">
        <v>194</v>
      </c>
      <c r="C213" s="6"/>
      <c r="E213" s="4">
        <v>0</v>
      </c>
      <c r="F213" s="4">
        <f t="shared" si="41"/>
        <v>0</v>
      </c>
      <c r="G213" s="17">
        <f t="shared" si="42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E214" s="4">
        <v>16000</v>
      </c>
      <c r="F214" s="4">
        <f t="shared" si="41"/>
        <v>16000</v>
      </c>
      <c r="G214" s="17">
        <f t="shared" si="42"/>
        <v>111400</v>
      </c>
      <c r="I214" s="3"/>
    </row>
    <row r="215" spans="1:9" x14ac:dyDescent="0.2">
      <c r="A215" s="18" t="s">
        <v>197</v>
      </c>
      <c r="B215" s="24" t="s">
        <v>198</v>
      </c>
      <c r="E215" s="4">
        <v>9530</v>
      </c>
      <c r="F215" s="4">
        <f t="shared" si="41"/>
        <v>9530</v>
      </c>
      <c r="G215" s="17">
        <f t="shared" si="42"/>
        <v>-9530</v>
      </c>
      <c r="I215" s="3"/>
    </row>
    <row r="216" spans="1:9" x14ac:dyDescent="0.2">
      <c r="A216" s="18" t="s">
        <v>199</v>
      </c>
      <c r="B216" s="24" t="s">
        <v>200</v>
      </c>
      <c r="E216" s="4">
        <v>0</v>
      </c>
      <c r="F216" s="4">
        <f t="shared" si="41"/>
        <v>0</v>
      </c>
      <c r="G216" s="17">
        <f t="shared" si="42"/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E217" s="4">
        <v>0</v>
      </c>
      <c r="F217" s="4">
        <f t="shared" si="41"/>
        <v>0</v>
      </c>
      <c r="G217" s="17">
        <f t="shared" si="42"/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12">
        <f>+C220</f>
        <v>5460000</v>
      </c>
      <c r="D219" s="12">
        <f t="shared" ref="D219:G219" si="43">+D220</f>
        <v>0</v>
      </c>
      <c r="E219" s="12">
        <f t="shared" si="43"/>
        <v>139390.14000000001</v>
      </c>
      <c r="F219" s="12">
        <f t="shared" si="43"/>
        <v>139390.14000000001</v>
      </c>
      <c r="G219" s="12">
        <f t="shared" si="43"/>
        <v>5320609.8599999994</v>
      </c>
      <c r="I219" s="3"/>
    </row>
    <row r="220" spans="1:9" x14ac:dyDescent="0.2">
      <c r="A220" s="10" t="s">
        <v>203</v>
      </c>
      <c r="B220" s="37" t="s">
        <v>204</v>
      </c>
      <c r="C220" s="86">
        <f>SUM(C221:C227)</f>
        <v>5460000</v>
      </c>
      <c r="D220" s="86">
        <f t="shared" ref="D220:G220" si="44">SUM(D221:D227)</f>
        <v>0</v>
      </c>
      <c r="E220" s="86">
        <f t="shared" si="44"/>
        <v>139390.14000000001</v>
      </c>
      <c r="F220" s="86">
        <f t="shared" si="44"/>
        <v>139390.14000000001</v>
      </c>
      <c r="G220" s="86">
        <f t="shared" si="44"/>
        <v>5320609.8599999994</v>
      </c>
      <c r="I220" s="3"/>
    </row>
    <row r="221" spans="1:9" x14ac:dyDescent="0.2">
      <c r="A221" s="18" t="s">
        <v>205</v>
      </c>
      <c r="B221" s="24" t="s">
        <v>206</v>
      </c>
      <c r="E221" s="4">
        <v>139390.14000000001</v>
      </c>
      <c r="F221" s="4">
        <f t="shared" ref="F221:F227" si="45">+E221+D221</f>
        <v>139390.14000000001</v>
      </c>
      <c r="G221" s="17">
        <f t="shared" ref="G221:G227" si="46">+C221-F221</f>
        <v>-139390.14000000001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E222" s="4">
        <v>0</v>
      </c>
      <c r="F222" s="4">
        <f t="shared" si="45"/>
        <v>0</v>
      </c>
      <c r="G222" s="17">
        <f t="shared" si="46"/>
        <v>900000</v>
      </c>
      <c r="I222" s="3"/>
    </row>
    <row r="223" spans="1:9" x14ac:dyDescent="0.2">
      <c r="A223" s="18" t="s">
        <v>208</v>
      </c>
      <c r="B223" s="3" t="s">
        <v>320</v>
      </c>
      <c r="E223" s="4">
        <v>0</v>
      </c>
      <c r="F223" s="4">
        <f t="shared" si="45"/>
        <v>0</v>
      </c>
      <c r="G223" s="17">
        <f t="shared" si="46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E224" s="4">
        <v>0</v>
      </c>
      <c r="F224" s="4">
        <f t="shared" si="45"/>
        <v>0</v>
      </c>
      <c r="G224" s="17">
        <f t="shared" si="46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E225" s="4">
        <v>0</v>
      </c>
      <c r="F225" s="4">
        <f t="shared" si="45"/>
        <v>0</v>
      </c>
      <c r="G225" s="17">
        <f t="shared" si="46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E226" s="4">
        <v>0</v>
      </c>
      <c r="F226" s="4">
        <f t="shared" si="45"/>
        <v>0</v>
      </c>
      <c r="G226" s="17">
        <f t="shared" si="46"/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E227" s="4">
        <v>0</v>
      </c>
      <c r="F227" s="4">
        <f t="shared" si="45"/>
        <v>0</v>
      </c>
      <c r="G227" s="17">
        <f t="shared" si="46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12">
        <f>+C233</f>
        <v>0</v>
      </c>
      <c r="D232" s="12">
        <f t="shared" ref="D232:G233" si="47">+D233</f>
        <v>0</v>
      </c>
      <c r="E232" s="12">
        <f t="shared" si="47"/>
        <v>4990572.08</v>
      </c>
      <c r="F232" s="12">
        <f t="shared" si="47"/>
        <v>4990572.08</v>
      </c>
      <c r="G232" s="12">
        <f t="shared" si="47"/>
        <v>-4990572.08</v>
      </c>
      <c r="I232" s="3"/>
    </row>
    <row r="233" spans="1:9" x14ac:dyDescent="0.2">
      <c r="A233" s="10" t="s">
        <v>213</v>
      </c>
      <c r="B233" s="11" t="s">
        <v>214</v>
      </c>
      <c r="C233" s="12">
        <f>+C234</f>
        <v>0</v>
      </c>
      <c r="D233" s="12">
        <f t="shared" si="47"/>
        <v>0</v>
      </c>
      <c r="E233" s="12">
        <f t="shared" si="47"/>
        <v>4990572.08</v>
      </c>
      <c r="F233" s="12">
        <f t="shared" si="47"/>
        <v>4990572.08</v>
      </c>
      <c r="G233" s="12">
        <f t="shared" si="47"/>
        <v>-4990572.08</v>
      </c>
      <c r="I233" s="3"/>
    </row>
    <row r="234" spans="1:9" x14ac:dyDescent="0.2">
      <c r="A234" s="18" t="s">
        <v>215</v>
      </c>
      <c r="B234" s="19" t="s">
        <v>216</v>
      </c>
      <c r="E234" s="4">
        <v>4990572.08</v>
      </c>
      <c r="F234" s="4">
        <f t="shared" ref="F234:F235" si="48">+E234+D234</f>
        <v>4990572.08</v>
      </c>
      <c r="G234" s="17">
        <f t="shared" ref="G234:G236" si="49">+C234-F234</f>
        <v>-4990572.08</v>
      </c>
      <c r="I234" s="3"/>
    </row>
    <row r="235" spans="1:9" x14ac:dyDescent="0.2">
      <c r="A235" s="18" t="s">
        <v>217</v>
      </c>
      <c r="B235" s="19" t="s">
        <v>218</v>
      </c>
      <c r="F235" s="4">
        <f t="shared" si="48"/>
        <v>0</v>
      </c>
      <c r="G235" s="17">
        <f t="shared" si="49"/>
        <v>0</v>
      </c>
      <c r="I235" s="3"/>
    </row>
    <row r="236" spans="1:9" x14ac:dyDescent="0.2">
      <c r="A236" s="19"/>
      <c r="B236" s="19"/>
      <c r="G236" s="17">
        <f t="shared" si="49"/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9" si="50">+D239</f>
        <v>0</v>
      </c>
      <c r="E238" s="12">
        <f t="shared" si="50"/>
        <v>2949857.3800000004</v>
      </c>
      <c r="F238" s="12">
        <f t="shared" si="50"/>
        <v>2949857.3800000004</v>
      </c>
      <c r="G238" s="12">
        <f t="shared" si="50"/>
        <v>7862762.6199999992</v>
      </c>
      <c r="I238" s="3"/>
    </row>
    <row r="239" spans="1:9" x14ac:dyDescent="0.2">
      <c r="A239" s="10" t="s">
        <v>221</v>
      </c>
      <c r="B239" s="11" t="s">
        <v>222</v>
      </c>
      <c r="C239" s="12">
        <f>+C240</f>
        <v>10812620</v>
      </c>
      <c r="D239" s="12">
        <f t="shared" si="50"/>
        <v>0</v>
      </c>
      <c r="E239" s="12">
        <f t="shared" si="50"/>
        <v>2949857.3800000004</v>
      </c>
      <c r="F239" s="12">
        <f t="shared" si="50"/>
        <v>2949857.3800000004</v>
      </c>
      <c r="G239" s="12">
        <f t="shared" si="50"/>
        <v>7862762.6199999992</v>
      </c>
      <c r="I239" s="3"/>
    </row>
    <row r="240" spans="1:9" x14ac:dyDescent="0.2">
      <c r="A240" s="10" t="s">
        <v>223</v>
      </c>
      <c r="B240" s="11" t="s">
        <v>222</v>
      </c>
      <c r="C240" s="12">
        <f>+C241+C242</f>
        <v>10812620</v>
      </c>
      <c r="D240" s="12">
        <f t="shared" ref="D240:G240" si="51">+D241+D242</f>
        <v>0</v>
      </c>
      <c r="E240" s="12">
        <f t="shared" si="51"/>
        <v>2949857.3800000004</v>
      </c>
      <c r="F240" s="12">
        <f t="shared" si="51"/>
        <v>2949857.3800000004</v>
      </c>
      <c r="G240" s="12">
        <f t="shared" si="51"/>
        <v>7862762.6199999992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E241" s="4">
        <v>2823128.47</v>
      </c>
      <c r="F241" s="4">
        <f t="shared" ref="F241:F242" si="52">+E241+D241</f>
        <v>2823128.47</v>
      </c>
      <c r="G241" s="17">
        <f t="shared" ref="G241:G242" si="53">+C241-F241</f>
        <v>7989491.5299999993</v>
      </c>
      <c r="I241" s="17"/>
    </row>
    <row r="242" spans="1:9" x14ac:dyDescent="0.2">
      <c r="A242" s="18" t="s">
        <v>301</v>
      </c>
      <c r="B242" s="19" t="s">
        <v>302</v>
      </c>
      <c r="E242" s="4">
        <v>126728.91</v>
      </c>
      <c r="F242" s="4">
        <f t="shared" si="52"/>
        <v>126728.91</v>
      </c>
      <c r="G242" s="17">
        <f t="shared" si="53"/>
        <v>-126728.91</v>
      </c>
      <c r="I242" s="3"/>
    </row>
    <row r="243" spans="1:9" x14ac:dyDescent="0.2">
      <c r="A243" s="19"/>
      <c r="B243" s="19"/>
      <c r="D243" s="6"/>
      <c r="I243" s="3"/>
    </row>
    <row r="244" spans="1:9" x14ac:dyDescent="0.2">
      <c r="A244" s="10" t="s">
        <v>311</v>
      </c>
      <c r="B244" s="11" t="s">
        <v>312</v>
      </c>
      <c r="C244" s="12"/>
      <c r="D244" s="12">
        <f>+D245</f>
        <v>0</v>
      </c>
      <c r="E244" s="12">
        <f t="shared" ref="E244:G244" si="54">+E245</f>
        <v>3240.1099999999997</v>
      </c>
      <c r="F244" s="12">
        <f t="shared" si="54"/>
        <v>3240.1099999999997</v>
      </c>
      <c r="G244" s="12">
        <f t="shared" si="54"/>
        <v>-3240.1099999999997</v>
      </c>
      <c r="I244" s="3"/>
    </row>
    <row r="245" spans="1:9" x14ac:dyDescent="0.2">
      <c r="A245" s="18" t="s">
        <v>313</v>
      </c>
      <c r="B245" s="19" t="s">
        <v>314</v>
      </c>
      <c r="E245" s="4">
        <v>3240.1099999999997</v>
      </c>
      <c r="F245" s="4">
        <f t="shared" ref="F245" si="55">+E245+D245</f>
        <v>3240.1099999999997</v>
      </c>
      <c r="G245" s="17">
        <f t="shared" ref="G245" si="56">+C245-F245</f>
        <v>-3240.1099999999997</v>
      </c>
      <c r="I245" s="3"/>
    </row>
    <row r="246" spans="1:9" x14ac:dyDescent="0.2">
      <c r="A246" s="19"/>
      <c r="B246" s="19"/>
      <c r="D246" s="6"/>
      <c r="I246" s="3"/>
    </row>
    <row r="247" spans="1:9" x14ac:dyDescent="0.2">
      <c r="A247" s="19"/>
      <c r="B247" s="19"/>
      <c r="D247" s="6"/>
      <c r="I247" s="3"/>
    </row>
    <row r="248" spans="1:9" x14ac:dyDescent="0.2">
      <c r="A248" s="19"/>
      <c r="B248" s="19"/>
      <c r="D248" s="6"/>
      <c r="I248" s="3"/>
    </row>
    <row r="249" spans="1:9" x14ac:dyDescent="0.2">
      <c r="A249" s="19"/>
      <c r="B249" s="19"/>
      <c r="D249" s="6"/>
      <c r="I249" s="3"/>
    </row>
    <row r="250" spans="1:9" x14ac:dyDescent="0.2">
      <c r="A250" s="19"/>
      <c r="B250" s="19"/>
      <c r="D250" s="6"/>
      <c r="I250" s="3"/>
    </row>
    <row r="251" spans="1:9" x14ac:dyDescent="0.2">
      <c r="A251" s="19"/>
      <c r="B251" s="19"/>
      <c r="D251" s="6"/>
      <c r="I251" s="3"/>
    </row>
    <row r="252" spans="1:9" x14ac:dyDescent="0.2">
      <c r="A252" s="19"/>
      <c r="B252" s="19"/>
      <c r="D252" s="6"/>
      <c r="I252" s="3"/>
    </row>
    <row r="253" spans="1:9" x14ac:dyDescent="0.2">
      <c r="A253" s="19"/>
      <c r="B253" s="19"/>
      <c r="D253" s="6"/>
      <c r="I253" s="3"/>
    </row>
    <row r="254" spans="1:9" x14ac:dyDescent="0.2">
      <c r="A254" s="19"/>
      <c r="B254" s="19"/>
      <c r="D254" s="6"/>
      <c r="I254" s="3"/>
    </row>
    <row r="255" spans="1:9" x14ac:dyDescent="0.2">
      <c r="A255" s="19"/>
      <c r="B255" s="19"/>
      <c r="D255" s="6"/>
      <c r="I255" s="3"/>
    </row>
    <row r="256" spans="1:9" x14ac:dyDescent="0.2">
      <c r="A256" s="19"/>
      <c r="B256" s="19"/>
      <c r="D256" s="6"/>
      <c r="I256" s="3"/>
    </row>
    <row r="257" spans="1:9" x14ac:dyDescent="0.2">
      <c r="A257" s="19"/>
      <c r="B257" s="19"/>
      <c r="D257" s="6"/>
      <c r="I257" s="3"/>
    </row>
    <row r="258" spans="1:9" x14ac:dyDescent="0.2">
      <c r="A258" s="19"/>
      <c r="B258" s="19"/>
      <c r="D258" s="6"/>
      <c r="I258" s="3"/>
    </row>
    <row r="259" spans="1:9" x14ac:dyDescent="0.2">
      <c r="A259" s="19"/>
      <c r="B259" s="19"/>
      <c r="D259" s="6"/>
      <c r="I259" s="3"/>
    </row>
    <row r="260" spans="1:9" x14ac:dyDescent="0.2">
      <c r="A260" s="19"/>
      <c r="B260" s="19"/>
      <c r="D260" s="6"/>
      <c r="I260" s="3"/>
    </row>
    <row r="261" spans="1:9" x14ac:dyDescent="0.2">
      <c r="A261" s="19"/>
      <c r="B261" s="19"/>
      <c r="D261" s="6"/>
      <c r="I261" s="3"/>
    </row>
    <row r="262" spans="1:9" x14ac:dyDescent="0.2">
      <c r="A262" s="19"/>
      <c r="B262" s="19"/>
      <c r="D262" s="6"/>
      <c r="I262" s="3"/>
    </row>
    <row r="263" spans="1:9" x14ac:dyDescent="0.2">
      <c r="A263" s="19"/>
      <c r="B263" s="19"/>
      <c r="D263" s="6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94" t="s">
        <v>227</v>
      </c>
      <c r="C268" s="94"/>
      <c r="I268" s="3"/>
    </row>
    <row r="269" spans="1:9" x14ac:dyDescent="0.2">
      <c r="A269" s="19"/>
      <c r="B269" s="94" t="s">
        <v>92</v>
      </c>
      <c r="C269" s="94"/>
      <c r="I269" s="3"/>
    </row>
    <row r="270" spans="1:9" x14ac:dyDescent="0.2">
      <c r="A270" s="19"/>
      <c r="B270" s="91"/>
      <c r="C270" s="91"/>
      <c r="I270" s="3"/>
    </row>
    <row r="272" spans="1:9" x14ac:dyDescent="0.2">
      <c r="C272" s="67"/>
      <c r="D272" s="40" t="s">
        <v>252</v>
      </c>
      <c r="F272" s="68">
        <v>44196</v>
      </c>
      <c r="I272" s="3"/>
    </row>
    <row r="273" spans="1:9" x14ac:dyDescent="0.2">
      <c r="C273" s="69"/>
      <c r="F273" s="19"/>
      <c r="G273" s="70"/>
      <c r="I273" s="3"/>
    </row>
    <row r="274" spans="1:9" x14ac:dyDescent="0.2">
      <c r="A274" s="96" t="s">
        <v>3</v>
      </c>
      <c r="B274" s="97"/>
      <c r="C274" s="97"/>
      <c r="D274" s="97" t="s">
        <v>253</v>
      </c>
      <c r="E274" s="97"/>
      <c r="F274" s="97"/>
      <c r="G274" s="98"/>
      <c r="I274" s="3"/>
    </row>
    <row r="275" spans="1:9" x14ac:dyDescent="0.2">
      <c r="A275" s="71" t="s">
        <v>254</v>
      </c>
      <c r="B275" s="72"/>
      <c r="C275" s="73">
        <f>+E9</f>
        <v>101416254.92300001</v>
      </c>
      <c r="D275" s="63" t="s">
        <v>255</v>
      </c>
      <c r="E275" s="34"/>
      <c r="F275" s="19"/>
      <c r="G275" s="74">
        <f>+E143</f>
        <v>91017006.960000008</v>
      </c>
      <c r="I275" s="3"/>
    </row>
    <row r="276" spans="1:9" x14ac:dyDescent="0.2">
      <c r="A276" s="71" t="s">
        <v>256</v>
      </c>
      <c r="B276" s="19"/>
      <c r="C276" s="75">
        <f>+Enero!C301</f>
        <v>2251377.75</v>
      </c>
      <c r="D276" s="34" t="s">
        <v>257</v>
      </c>
      <c r="E276" s="34"/>
      <c r="F276" s="19"/>
      <c r="G276" s="74">
        <f>+E153</f>
        <v>10535282</v>
      </c>
      <c r="I276" s="3"/>
    </row>
    <row r="277" spans="1:9" x14ac:dyDescent="0.2">
      <c r="A277" s="71"/>
      <c r="B277" s="19"/>
      <c r="C277" s="75"/>
      <c r="D277" s="34" t="s">
        <v>258</v>
      </c>
      <c r="E277" s="34"/>
      <c r="F277" s="19"/>
      <c r="G277" s="74">
        <f>+E182</f>
        <v>14722578.360000001</v>
      </c>
      <c r="I277" s="3"/>
    </row>
    <row r="278" spans="1:9" x14ac:dyDescent="0.2">
      <c r="A278" s="71"/>
      <c r="B278" s="19"/>
      <c r="C278" s="75"/>
      <c r="D278" s="34" t="s">
        <v>259</v>
      </c>
      <c r="F278" s="3"/>
      <c r="G278" s="74">
        <f>+E207</f>
        <v>176352.7</v>
      </c>
      <c r="I278" s="3"/>
    </row>
    <row r="279" spans="1:9" x14ac:dyDescent="0.2">
      <c r="A279" s="71"/>
      <c r="B279" s="19"/>
      <c r="C279" s="75"/>
      <c r="D279" s="34" t="s">
        <v>260</v>
      </c>
      <c r="E279" s="34"/>
      <c r="F279" s="19"/>
      <c r="G279" s="74">
        <f>+E220</f>
        <v>139390.14000000001</v>
      </c>
      <c r="I279" s="3"/>
    </row>
    <row r="280" spans="1:9" x14ac:dyDescent="0.2">
      <c r="A280" s="71"/>
      <c r="B280" s="19"/>
      <c r="C280" s="75"/>
      <c r="D280" s="76" t="s">
        <v>261</v>
      </c>
      <c r="F280" s="3"/>
      <c r="G280" s="74">
        <f>+E232</f>
        <v>4990572.08</v>
      </c>
      <c r="I280" s="3"/>
    </row>
    <row r="281" spans="1:9" x14ac:dyDescent="0.2">
      <c r="A281" s="71"/>
      <c r="B281" s="19"/>
      <c r="C281" s="75"/>
      <c r="D281" s="76" t="s">
        <v>276</v>
      </c>
      <c r="F281" s="3"/>
      <c r="G281" s="74">
        <f>+E238</f>
        <v>2949857.3800000004</v>
      </c>
      <c r="I281" s="3"/>
    </row>
    <row r="282" spans="1:9" x14ac:dyDescent="0.2">
      <c r="A282" s="71"/>
      <c r="B282" s="19"/>
      <c r="C282" s="75"/>
      <c r="D282" s="76" t="str">
        <f>+Noviembre!D285</f>
        <v>Otros Impuestos</v>
      </c>
      <c r="F282" s="3"/>
      <c r="G282" s="74">
        <f>+E244</f>
        <v>3240.1099999999997</v>
      </c>
      <c r="I282" s="3"/>
    </row>
    <row r="283" spans="1:9" x14ac:dyDescent="0.2">
      <c r="A283" s="71"/>
      <c r="B283" s="19"/>
      <c r="C283" s="75"/>
      <c r="D283" s="34"/>
      <c r="E283" s="34"/>
      <c r="F283" s="19"/>
      <c r="G283" s="74"/>
      <c r="I283" s="3"/>
    </row>
    <row r="284" spans="1:9" x14ac:dyDescent="0.2">
      <c r="A284" s="71" t="s">
        <v>262</v>
      </c>
      <c r="B284" s="19"/>
      <c r="C284" s="19" t="s">
        <v>262</v>
      </c>
      <c r="D284" s="77" t="s">
        <v>263</v>
      </c>
      <c r="E284" s="77"/>
      <c r="F284" s="78"/>
      <c r="G284" s="79">
        <f>SUM(G275:G283)</f>
        <v>124534279.73</v>
      </c>
      <c r="I284" s="3"/>
    </row>
    <row r="285" spans="1:9" x14ac:dyDescent="0.2">
      <c r="A285" s="71"/>
      <c r="B285" s="19"/>
      <c r="C285" s="19"/>
      <c r="D285" s="34" t="s">
        <v>264</v>
      </c>
      <c r="E285" s="34"/>
      <c r="F285" s="19"/>
      <c r="G285" s="74"/>
      <c r="I285" s="3"/>
    </row>
    <row r="286" spans="1:9" x14ac:dyDescent="0.2">
      <c r="A286" s="71"/>
      <c r="B286" s="19"/>
      <c r="C286" s="19"/>
      <c r="D286" s="34" t="s">
        <v>265</v>
      </c>
      <c r="E286" s="34"/>
      <c r="F286" s="19"/>
      <c r="G286" s="74">
        <v>-24702303.829999998</v>
      </c>
      <c r="I286" s="3"/>
    </row>
    <row r="287" spans="1:9" x14ac:dyDescent="0.2">
      <c r="A287" s="71"/>
      <c r="B287" s="19"/>
      <c r="C287" s="19"/>
      <c r="D287" s="34" t="s">
        <v>266</v>
      </c>
      <c r="E287" s="34"/>
      <c r="F287" s="19"/>
      <c r="G287" s="74"/>
      <c r="I287" s="3"/>
    </row>
    <row r="288" spans="1:9" x14ac:dyDescent="0.2">
      <c r="A288" s="71"/>
      <c r="B288" s="19"/>
      <c r="C288" s="19"/>
      <c r="D288" s="34" t="s">
        <v>267</v>
      </c>
      <c r="E288" s="34"/>
      <c r="F288" s="80">
        <v>43830</v>
      </c>
      <c r="G288" s="74">
        <v>5703235.7699999996</v>
      </c>
      <c r="I288" s="3"/>
    </row>
    <row r="289" spans="1:11" x14ac:dyDescent="0.2">
      <c r="A289" s="71"/>
      <c r="B289" s="19"/>
      <c r="C289" s="19"/>
      <c r="D289" s="34" t="s">
        <v>266</v>
      </c>
      <c r="E289" s="34"/>
      <c r="F289" s="19"/>
      <c r="G289" s="74" t="s">
        <v>262</v>
      </c>
      <c r="I289" s="3"/>
    </row>
    <row r="290" spans="1:11" x14ac:dyDescent="0.2">
      <c r="A290" s="71"/>
      <c r="B290" s="19"/>
      <c r="C290" s="19"/>
      <c r="D290" s="34" t="s">
        <v>268</v>
      </c>
      <c r="E290" s="34"/>
      <c r="F290" s="19"/>
      <c r="G290" s="74">
        <f>2740813.58-5500-5000</f>
        <v>2730313.58</v>
      </c>
      <c r="I290" s="3"/>
    </row>
    <row r="291" spans="1:11" x14ac:dyDescent="0.2">
      <c r="A291" s="71"/>
      <c r="B291" s="19"/>
      <c r="C291" s="19"/>
      <c r="D291" s="34" t="s">
        <v>264</v>
      </c>
      <c r="E291" s="34"/>
      <c r="F291" s="19"/>
      <c r="G291" s="74"/>
      <c r="I291" s="3"/>
    </row>
    <row r="292" spans="1:11" x14ac:dyDescent="0.2">
      <c r="A292" s="71"/>
      <c r="B292" s="19"/>
      <c r="C292" s="19"/>
      <c r="D292" s="34" t="s">
        <v>269</v>
      </c>
      <c r="E292" s="34"/>
      <c r="F292" s="80">
        <v>43830</v>
      </c>
      <c r="G292" s="74">
        <v>-899882.14</v>
      </c>
      <c r="I292" s="3"/>
    </row>
    <row r="293" spans="1:11" x14ac:dyDescent="0.2">
      <c r="A293" s="71"/>
      <c r="B293" s="19"/>
      <c r="C293" s="19"/>
      <c r="D293" s="34" t="s">
        <v>266</v>
      </c>
      <c r="E293" s="34"/>
      <c r="F293" s="19"/>
      <c r="G293" s="74"/>
      <c r="I293" s="3"/>
    </row>
    <row r="294" spans="1:11" x14ac:dyDescent="0.2">
      <c r="A294" s="71"/>
      <c r="B294" s="19"/>
      <c r="C294" s="19"/>
      <c r="D294" s="34" t="s">
        <v>270</v>
      </c>
      <c r="E294" s="34"/>
      <c r="F294" s="19"/>
      <c r="G294" s="74">
        <v>1124714.19</v>
      </c>
      <c r="I294" s="3"/>
    </row>
    <row r="295" spans="1:11" ht="15.75" customHeight="1" x14ac:dyDescent="0.2">
      <c r="A295" s="71"/>
      <c r="B295" s="19"/>
      <c r="C295" s="19"/>
      <c r="D295" s="34" t="s">
        <v>271</v>
      </c>
      <c r="E295" s="34"/>
      <c r="F295" s="19"/>
      <c r="G295" s="74">
        <v>-4822724.62</v>
      </c>
      <c r="I295" s="3"/>
    </row>
    <row r="296" spans="1:11" ht="18.75" customHeight="1" thickBot="1" x14ac:dyDescent="0.25">
      <c r="A296" s="81" t="s">
        <v>272</v>
      </c>
      <c r="B296" s="82"/>
      <c r="C296" s="83">
        <f>SUM(C275:C294)+0.01</f>
        <v>103667632.68300001</v>
      </c>
      <c r="D296" s="84" t="s">
        <v>272</v>
      </c>
      <c r="E296" s="84"/>
      <c r="F296" s="82"/>
      <c r="G296" s="83">
        <f>SUM(G284:G295)</f>
        <v>103667632.67999999</v>
      </c>
      <c r="H296" s="69"/>
      <c r="I296" s="69"/>
      <c r="J296" s="4"/>
      <c r="K296" s="69"/>
    </row>
    <row r="318" spans="1:9" x14ac:dyDescent="0.2">
      <c r="A318" s="62"/>
      <c r="C318" s="3"/>
      <c r="D318" s="3"/>
      <c r="E318" s="3"/>
      <c r="F318" s="3"/>
      <c r="I318" s="3"/>
    </row>
  </sheetData>
  <mergeCells count="8">
    <mergeCell ref="A274:C274"/>
    <mergeCell ref="D274:G274"/>
    <mergeCell ref="B2:C2"/>
    <mergeCell ref="B3:C3"/>
    <mergeCell ref="B134:C134"/>
    <mergeCell ref="B135:C135"/>
    <mergeCell ref="B268:C268"/>
    <mergeCell ref="B269:C269"/>
  </mergeCells>
  <pageMargins left="0.51181102362204722" right="0.51181102362204722" top="0.74803149606299213" bottom="0.74803149606299213" header="0.31496062992125984" footer="0.31496062992125984"/>
  <pageSetup scale="95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5"/>
  <sheetViews>
    <sheetView topLeftCell="A134" workbookViewId="0">
      <selection activeCell="F287" sqref="F287"/>
    </sheetView>
  </sheetViews>
  <sheetFormatPr baseColWidth="10" defaultColWidth="33.140625" defaultRowHeight="11.25" x14ac:dyDescent="0.2"/>
  <cols>
    <col min="1" max="1" width="8.28515625" style="3" customWidth="1"/>
    <col min="2" max="2" width="22.5703125" style="3" customWidth="1"/>
    <col min="3" max="3" width="13.28515625" style="4" customWidth="1"/>
    <col min="4" max="6" width="12.7109375" style="4" customWidth="1"/>
    <col min="7" max="7" width="12.7109375" style="3" customWidth="1"/>
    <col min="8" max="16384" width="33.140625" style="3"/>
  </cols>
  <sheetData>
    <row r="2" spans="1:8" x14ac:dyDescent="0.2">
      <c r="B2" s="94" t="s">
        <v>227</v>
      </c>
      <c r="C2" s="94"/>
    </row>
    <row r="3" spans="1:8" x14ac:dyDescent="0.2">
      <c r="B3" s="94" t="s">
        <v>92</v>
      </c>
      <c r="C3" s="94"/>
    </row>
    <row r="4" spans="1:8" x14ac:dyDescent="0.2">
      <c r="B4" s="5"/>
      <c r="C4" s="6"/>
    </row>
    <row r="5" spans="1:8" x14ac:dyDescent="0.2">
      <c r="B5" s="5" t="s">
        <v>250</v>
      </c>
      <c r="C5" s="6"/>
      <c r="F5" s="7" t="s">
        <v>282</v>
      </c>
    </row>
    <row r="6" spans="1:8" x14ac:dyDescent="0.2">
      <c r="B6" s="8"/>
    </row>
    <row r="7" spans="1:8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8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8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8453520.0100000016</v>
      </c>
      <c r="E9" s="12">
        <f>+E11+E52</f>
        <v>7446847.6199999992</v>
      </c>
      <c r="F9" s="12">
        <f>+F11+F52</f>
        <v>30639042.450000003</v>
      </c>
      <c r="G9" s="12">
        <f>+G11+G52</f>
        <v>236398399.55000001</v>
      </c>
    </row>
    <row r="10" spans="1:8" x14ac:dyDescent="0.2">
      <c r="A10" s="13"/>
      <c r="B10" s="13"/>
      <c r="C10" s="14"/>
    </row>
    <row r="11" spans="1:8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448890.88</v>
      </c>
      <c r="E11" s="12">
        <f>+E12</f>
        <v>712801.93</v>
      </c>
      <c r="F11" s="12">
        <f>+F12+F52</f>
        <v>15900367.630000001</v>
      </c>
      <c r="G11" s="12">
        <f>+G12+G52</f>
        <v>124407674.37</v>
      </c>
    </row>
    <row r="12" spans="1:8" x14ac:dyDescent="0.2">
      <c r="A12" s="15" t="s">
        <v>6</v>
      </c>
      <c r="B12" s="16" t="s">
        <v>7</v>
      </c>
      <c r="C12" s="12">
        <f t="shared" ref="C12:G12" si="1">+C13+C27+C33+C44+C48</f>
        <v>13578642</v>
      </c>
      <c r="D12" s="12">
        <f t="shared" si="1"/>
        <v>448890.88</v>
      </c>
      <c r="E12" s="12">
        <f t="shared" si="1"/>
        <v>712801.93</v>
      </c>
      <c r="F12" s="12">
        <f t="shared" si="1"/>
        <v>1161692.81</v>
      </c>
      <c r="G12" s="12">
        <f t="shared" si="1"/>
        <v>12416949.190000001</v>
      </c>
      <c r="H12" s="17"/>
    </row>
    <row r="13" spans="1:8" x14ac:dyDescent="0.2">
      <c r="A13" s="15" t="s">
        <v>8</v>
      </c>
      <c r="B13" s="16" t="s">
        <v>9</v>
      </c>
      <c r="C13" s="12">
        <f t="shared" ref="C13:G13" si="2">SUM(C14:C25)</f>
        <v>613942</v>
      </c>
      <c r="D13" s="12">
        <f t="shared" si="2"/>
        <v>95238.83</v>
      </c>
      <c r="E13" s="12">
        <f t="shared" si="2"/>
        <v>124340.5</v>
      </c>
      <c r="F13" s="12">
        <f t="shared" si="2"/>
        <v>219579.33000000002</v>
      </c>
      <c r="G13" s="12">
        <f t="shared" si="2"/>
        <v>394362.67</v>
      </c>
    </row>
    <row r="14" spans="1:8" x14ac:dyDescent="0.2">
      <c r="A14" s="18" t="s">
        <v>10</v>
      </c>
      <c r="B14" s="19" t="s">
        <v>11</v>
      </c>
      <c r="C14" s="20">
        <v>407400</v>
      </c>
      <c r="D14" s="4">
        <f>+Enero!F14</f>
        <v>75190.83</v>
      </c>
      <c r="E14" s="4">
        <v>105591.5</v>
      </c>
      <c r="F14" s="4">
        <f>+E14+D14</f>
        <v>180782.33000000002</v>
      </c>
      <c r="G14" s="17">
        <f>+C14-F14</f>
        <v>226617.66999999998</v>
      </c>
    </row>
    <row r="15" spans="1:8" x14ac:dyDescent="0.2">
      <c r="A15" s="18" t="s">
        <v>12</v>
      </c>
      <c r="B15" s="19" t="s">
        <v>13</v>
      </c>
      <c r="D15" s="4">
        <f>+Enero!F15</f>
        <v>0</v>
      </c>
      <c r="F15" s="4">
        <f t="shared" ref="F15:F25" si="3">+E15+D15</f>
        <v>0</v>
      </c>
      <c r="G15" s="17">
        <f t="shared" ref="G15:G25" si="4">+C15-F15</f>
        <v>0</v>
      </c>
    </row>
    <row r="16" spans="1:8" x14ac:dyDescent="0.2">
      <c r="A16" s="18" t="s">
        <v>14</v>
      </c>
      <c r="B16" s="19" t="s">
        <v>15</v>
      </c>
      <c r="D16" s="4">
        <f>+Enero!F16</f>
        <v>0</v>
      </c>
      <c r="F16" s="4">
        <f t="shared" si="3"/>
        <v>0</v>
      </c>
      <c r="G16" s="17">
        <f t="shared" si="4"/>
        <v>0</v>
      </c>
    </row>
    <row r="17" spans="1:10" x14ac:dyDescent="0.2">
      <c r="A17" s="18" t="s">
        <v>16</v>
      </c>
      <c r="B17" s="19" t="s">
        <v>17</v>
      </c>
      <c r="D17" s="4">
        <f>+Enero!F17</f>
        <v>0</v>
      </c>
      <c r="F17" s="4">
        <f t="shared" si="3"/>
        <v>0</v>
      </c>
      <c r="G17" s="17">
        <f t="shared" si="4"/>
        <v>0</v>
      </c>
    </row>
    <row r="18" spans="1:10" x14ac:dyDescent="0.2">
      <c r="A18" s="18" t="s">
        <v>18</v>
      </c>
      <c r="B18" s="19" t="s">
        <v>19</v>
      </c>
      <c r="C18" s="4">
        <v>98882</v>
      </c>
      <c r="D18" s="4">
        <f>+Enero!F18</f>
        <v>4158</v>
      </c>
      <c r="E18" s="4">
        <v>5484</v>
      </c>
      <c r="F18" s="4">
        <f t="shared" si="3"/>
        <v>9642</v>
      </c>
      <c r="G18" s="17">
        <f t="shared" si="4"/>
        <v>89240</v>
      </c>
      <c r="J18" s="4"/>
    </row>
    <row r="19" spans="1:10" x14ac:dyDescent="0.2">
      <c r="A19" s="18" t="s">
        <v>20</v>
      </c>
      <c r="B19" s="19" t="s">
        <v>21</v>
      </c>
      <c r="C19" s="4">
        <v>36400</v>
      </c>
      <c r="D19" s="4">
        <f>+Enero!F19</f>
        <v>2690</v>
      </c>
      <c r="E19" s="4">
        <v>865</v>
      </c>
      <c r="F19" s="4">
        <f t="shared" si="3"/>
        <v>3555</v>
      </c>
      <c r="G19" s="17">
        <f t="shared" si="4"/>
        <v>32845</v>
      </c>
      <c r="J19" s="4"/>
    </row>
    <row r="20" spans="1:10" x14ac:dyDescent="0.2">
      <c r="A20" s="18" t="s">
        <v>22</v>
      </c>
      <c r="B20" s="19" t="s">
        <v>23</v>
      </c>
      <c r="D20" s="4">
        <f>+Enero!F20</f>
        <v>0</v>
      </c>
      <c r="F20" s="4">
        <f t="shared" si="3"/>
        <v>0</v>
      </c>
      <c r="G20" s="17">
        <f t="shared" si="4"/>
        <v>0</v>
      </c>
      <c r="J20" s="4"/>
    </row>
    <row r="21" spans="1:10" x14ac:dyDescent="0.2">
      <c r="A21" s="18" t="s">
        <v>24</v>
      </c>
      <c r="B21" s="19" t="s">
        <v>25</v>
      </c>
      <c r="D21" s="4">
        <f>+Enero!F21</f>
        <v>0</v>
      </c>
      <c r="F21" s="4">
        <f t="shared" si="3"/>
        <v>0</v>
      </c>
      <c r="G21" s="17">
        <f t="shared" si="4"/>
        <v>0</v>
      </c>
      <c r="J21" s="4"/>
    </row>
    <row r="22" spans="1:10" x14ac:dyDescent="0.2">
      <c r="A22" s="18" t="s">
        <v>26</v>
      </c>
      <c r="B22" s="19" t="s">
        <v>27</v>
      </c>
      <c r="C22" s="4">
        <v>47460</v>
      </c>
      <c r="D22" s="4">
        <f>+Enero!F22</f>
        <v>8200</v>
      </c>
      <c r="E22" s="4">
        <v>8900</v>
      </c>
      <c r="F22" s="4">
        <f t="shared" si="3"/>
        <v>17100</v>
      </c>
      <c r="G22" s="17">
        <f t="shared" si="4"/>
        <v>30360</v>
      </c>
      <c r="J22" s="4"/>
    </row>
    <row r="23" spans="1:10" x14ac:dyDescent="0.2">
      <c r="A23" s="18" t="s">
        <v>28</v>
      </c>
      <c r="B23" s="19" t="s">
        <v>29</v>
      </c>
      <c r="D23" s="4">
        <f>+Enero!F23</f>
        <v>0</v>
      </c>
      <c r="F23" s="4">
        <f t="shared" si="3"/>
        <v>0</v>
      </c>
      <c r="G23" s="17">
        <f t="shared" si="4"/>
        <v>0</v>
      </c>
      <c r="J23" s="4"/>
    </row>
    <row r="24" spans="1:10" x14ac:dyDescent="0.2">
      <c r="A24" s="18" t="s">
        <v>230</v>
      </c>
      <c r="B24" s="3" t="s">
        <v>234</v>
      </c>
      <c r="C24" s="4">
        <v>23800</v>
      </c>
      <c r="D24" s="4">
        <f>+Enero!F24</f>
        <v>2500</v>
      </c>
      <c r="E24" s="4">
        <v>3500</v>
      </c>
      <c r="F24" s="4">
        <f t="shared" si="3"/>
        <v>6000</v>
      </c>
      <c r="G24" s="17">
        <f t="shared" si="4"/>
        <v>17800</v>
      </c>
      <c r="J24" s="4"/>
    </row>
    <row r="25" spans="1:10" x14ac:dyDescent="0.2">
      <c r="A25" s="18" t="s">
        <v>242</v>
      </c>
      <c r="B25" s="19" t="s">
        <v>226</v>
      </c>
      <c r="D25" s="4">
        <f>+Enero!F25</f>
        <v>2500</v>
      </c>
      <c r="F25" s="4">
        <f t="shared" si="3"/>
        <v>2500</v>
      </c>
      <c r="G25" s="17">
        <f t="shared" si="4"/>
        <v>-2500</v>
      </c>
      <c r="J25" s="4"/>
    </row>
    <row r="26" spans="1:10" x14ac:dyDescent="0.2">
      <c r="A26" s="19"/>
      <c r="B26" s="19"/>
      <c r="G26" s="21"/>
      <c r="J26" s="4"/>
    </row>
    <row r="27" spans="1:10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5">SUM(D28:D30)</f>
        <v>95345.14</v>
      </c>
      <c r="E27" s="22">
        <f t="shared" si="5"/>
        <v>229248.56000000003</v>
      </c>
      <c r="F27" s="22">
        <f t="shared" si="5"/>
        <v>324593.7</v>
      </c>
      <c r="G27" s="22">
        <f t="shared" si="5"/>
        <v>1180406.3</v>
      </c>
      <c r="J27" s="4"/>
    </row>
    <row r="28" spans="1:10" x14ac:dyDescent="0.2">
      <c r="A28" s="18" t="s">
        <v>32</v>
      </c>
      <c r="B28" s="19" t="s">
        <v>33</v>
      </c>
      <c r="C28" s="4">
        <v>1505000</v>
      </c>
      <c r="D28" s="4">
        <f>+Enero!F29</f>
        <v>95345.14</v>
      </c>
      <c r="E28" s="4">
        <v>229248.56000000003</v>
      </c>
      <c r="F28" s="4">
        <f t="shared" ref="F28:F30" si="6">+E28+D28</f>
        <v>324593.7</v>
      </c>
      <c r="G28" s="17">
        <f t="shared" ref="G28:G30" si="7">+C28-F28</f>
        <v>1180406.3</v>
      </c>
    </row>
    <row r="29" spans="1:10" x14ac:dyDescent="0.2">
      <c r="A29" s="18" t="s">
        <v>34</v>
      </c>
      <c r="D29" s="4">
        <f>+Enero!F30</f>
        <v>0</v>
      </c>
      <c r="F29" s="4">
        <f t="shared" si="6"/>
        <v>0</v>
      </c>
      <c r="G29" s="17">
        <f t="shared" si="7"/>
        <v>0</v>
      </c>
    </row>
    <row r="30" spans="1:10" x14ac:dyDescent="0.2">
      <c r="A30" s="18" t="s">
        <v>35</v>
      </c>
      <c r="D30" s="4">
        <f>+Enero!F31</f>
        <v>0</v>
      </c>
      <c r="F30" s="4">
        <f t="shared" si="6"/>
        <v>0</v>
      </c>
      <c r="G30" s="17">
        <f t="shared" si="7"/>
        <v>0</v>
      </c>
    </row>
    <row r="31" spans="1:10" x14ac:dyDescent="0.2">
      <c r="A31" s="18"/>
      <c r="B31" s="19"/>
      <c r="G31" s="21"/>
    </row>
    <row r="32" spans="1:10" x14ac:dyDescent="0.2">
      <c r="A32" s="18"/>
      <c r="B32" s="19"/>
      <c r="G32" s="21"/>
    </row>
    <row r="33" spans="1:7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8">SUM(D34:D42)</f>
        <v>4900</v>
      </c>
      <c r="E33" s="22">
        <f t="shared" si="8"/>
        <v>12529</v>
      </c>
      <c r="F33" s="22">
        <f t="shared" si="8"/>
        <v>17429</v>
      </c>
      <c r="G33" s="22">
        <f t="shared" si="8"/>
        <v>11442271</v>
      </c>
    </row>
    <row r="34" spans="1:7" x14ac:dyDescent="0.2">
      <c r="A34" s="18" t="s">
        <v>38</v>
      </c>
      <c r="B34" s="19" t="s">
        <v>39</v>
      </c>
      <c r="D34" s="4">
        <f>+Enero!F35</f>
        <v>0</v>
      </c>
      <c r="F34" s="4">
        <f t="shared" ref="F34:F39" si="9">+E34+D34</f>
        <v>0</v>
      </c>
      <c r="G34" s="17">
        <f t="shared" ref="G34:G39" si="10">+C34-F34</f>
        <v>0</v>
      </c>
    </row>
    <row r="35" spans="1:7" x14ac:dyDescent="0.2">
      <c r="A35" s="18" t="s">
        <v>40</v>
      </c>
      <c r="B35" s="3" t="s">
        <v>41</v>
      </c>
      <c r="D35" s="4">
        <f>+Enero!F36</f>
        <v>0</v>
      </c>
      <c r="F35" s="4">
        <f t="shared" si="9"/>
        <v>0</v>
      </c>
      <c r="G35" s="17">
        <f t="shared" si="10"/>
        <v>0</v>
      </c>
    </row>
    <row r="36" spans="1:7" x14ac:dyDescent="0.2">
      <c r="A36" s="18" t="s">
        <v>42</v>
      </c>
      <c r="B36" s="3" t="s">
        <v>43</v>
      </c>
      <c r="D36" s="4">
        <f>+Enero!F37</f>
        <v>0</v>
      </c>
      <c r="F36" s="4">
        <f t="shared" si="9"/>
        <v>0</v>
      </c>
      <c r="G36" s="17">
        <f t="shared" si="10"/>
        <v>0</v>
      </c>
    </row>
    <row r="37" spans="1:7" x14ac:dyDescent="0.2">
      <c r="A37" s="18" t="s">
        <v>44</v>
      </c>
      <c r="B37" s="3" t="s">
        <v>45</v>
      </c>
      <c r="D37" s="4">
        <f>+Enero!F38</f>
        <v>0</v>
      </c>
      <c r="F37" s="4">
        <f t="shared" si="9"/>
        <v>0</v>
      </c>
      <c r="G37" s="17">
        <f t="shared" si="10"/>
        <v>0</v>
      </c>
    </row>
    <row r="38" spans="1:7" x14ac:dyDescent="0.2">
      <c r="A38" s="18" t="s">
        <v>46</v>
      </c>
      <c r="B38" s="3" t="s">
        <v>47</v>
      </c>
      <c r="D38" s="4">
        <f>+Enero!F39</f>
        <v>0</v>
      </c>
      <c r="F38" s="4">
        <f t="shared" si="9"/>
        <v>0</v>
      </c>
      <c r="G38" s="17">
        <f t="shared" si="10"/>
        <v>0</v>
      </c>
    </row>
    <row r="39" spans="1:7" x14ac:dyDescent="0.2">
      <c r="A39" s="18" t="s">
        <v>228</v>
      </c>
      <c r="B39" s="19" t="s">
        <v>229</v>
      </c>
      <c r="C39" s="4">
        <f>+Marzo!D17</f>
        <v>0</v>
      </c>
      <c r="D39" s="4">
        <f>+Enero!F40</f>
        <v>4900</v>
      </c>
      <c r="E39" s="4">
        <v>6300</v>
      </c>
      <c r="F39" s="4">
        <f t="shared" si="9"/>
        <v>11200</v>
      </c>
      <c r="G39" s="17">
        <f t="shared" si="10"/>
        <v>-11200</v>
      </c>
    </row>
    <row r="40" spans="1:7" x14ac:dyDescent="0.2">
      <c r="A40" s="18" t="s">
        <v>305</v>
      </c>
      <c r="B40" s="19" t="s">
        <v>308</v>
      </c>
      <c r="D40" s="4">
        <f>+Enero!F41</f>
        <v>0</v>
      </c>
      <c r="F40" s="4">
        <f t="shared" ref="F40:F41" si="11">+E40+D40</f>
        <v>0</v>
      </c>
      <c r="G40" s="17">
        <f t="shared" ref="G40:G41" si="12">+C40-F40</f>
        <v>0</v>
      </c>
    </row>
    <row r="41" spans="1:7" x14ac:dyDescent="0.2">
      <c r="A41" s="18" t="s">
        <v>306</v>
      </c>
      <c r="B41" s="19" t="s">
        <v>226</v>
      </c>
      <c r="C41" s="4">
        <v>647080</v>
      </c>
      <c r="D41" s="4">
        <f>+Enero!F42</f>
        <v>0</v>
      </c>
      <c r="E41" s="4">
        <v>6229</v>
      </c>
      <c r="F41" s="4">
        <f t="shared" si="11"/>
        <v>6229</v>
      </c>
      <c r="G41" s="17">
        <f t="shared" si="12"/>
        <v>640851</v>
      </c>
    </row>
    <row r="42" spans="1:7" x14ac:dyDescent="0.2">
      <c r="A42" s="18" t="s">
        <v>332</v>
      </c>
      <c r="B42" s="19" t="s">
        <v>333</v>
      </c>
      <c r="C42" s="4">
        <v>10812620</v>
      </c>
      <c r="F42" s="4">
        <f t="shared" ref="F42" si="13">+E42+D42</f>
        <v>0</v>
      </c>
      <c r="G42" s="17">
        <f t="shared" ref="G42" si="14">+C42-F42</f>
        <v>10812620</v>
      </c>
    </row>
    <row r="43" spans="1:7" x14ac:dyDescent="0.2">
      <c r="A43" s="18"/>
      <c r="B43" s="19"/>
    </row>
    <row r="44" spans="1:7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5">+D45+D46</f>
        <v>253406.91</v>
      </c>
      <c r="E44" s="23">
        <f t="shared" si="15"/>
        <v>346683.87</v>
      </c>
      <c r="F44" s="23">
        <f t="shared" si="15"/>
        <v>600090.78</v>
      </c>
      <c r="G44" s="23">
        <f t="shared" si="15"/>
        <v>-600090.78</v>
      </c>
    </row>
    <row r="45" spans="1:7" x14ac:dyDescent="0.2">
      <c r="A45" s="18" t="s">
        <v>50</v>
      </c>
      <c r="B45" s="24" t="s">
        <v>51</v>
      </c>
      <c r="D45" s="4">
        <f>+Enero!F46</f>
        <v>230662.57</v>
      </c>
      <c r="E45" s="4">
        <v>315526.48</v>
      </c>
      <c r="F45" s="4">
        <f t="shared" ref="F45" si="16">+E45+D45</f>
        <v>546189.05000000005</v>
      </c>
      <c r="G45" s="17">
        <f t="shared" ref="G45" si="17">+C45-F45</f>
        <v>-546189.05000000005</v>
      </c>
    </row>
    <row r="46" spans="1:7" x14ac:dyDescent="0.2">
      <c r="A46" s="18" t="s">
        <v>295</v>
      </c>
      <c r="B46" s="24" t="s">
        <v>303</v>
      </c>
      <c r="D46" s="4">
        <f>+Enero!F47</f>
        <v>22744.34</v>
      </c>
      <c r="E46" s="4">
        <v>31157.39</v>
      </c>
      <c r="F46" s="4">
        <f t="shared" ref="F46" si="18">+E46+D46</f>
        <v>53901.729999999996</v>
      </c>
      <c r="G46" s="17">
        <f t="shared" ref="G46" si="19">+C46-F46</f>
        <v>-53901.729999999996</v>
      </c>
    </row>
    <row r="47" spans="1:7" x14ac:dyDescent="0.2">
      <c r="A47" s="18"/>
      <c r="B47" s="19"/>
    </row>
    <row r="48" spans="1:7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20">+D49</f>
        <v>0</v>
      </c>
      <c r="E48" s="26">
        <f t="shared" si="20"/>
        <v>0</v>
      </c>
      <c r="F48" s="26">
        <f t="shared" si="20"/>
        <v>0</v>
      </c>
      <c r="G48" s="26">
        <f t="shared" si="20"/>
        <v>0</v>
      </c>
    </row>
    <row r="49" spans="1:8" x14ac:dyDescent="0.2">
      <c r="A49" s="28" t="s">
        <v>54</v>
      </c>
      <c r="B49" s="19" t="s">
        <v>55</v>
      </c>
      <c r="D49" s="4">
        <f>+Enero!F50</f>
        <v>0</v>
      </c>
      <c r="F49" s="4">
        <f t="shared" ref="F49" si="21">+E49+D49</f>
        <v>0</v>
      </c>
      <c r="G49" s="17">
        <f t="shared" ref="G49" si="22">+C49-F49</f>
        <v>0</v>
      </c>
    </row>
    <row r="50" spans="1:8" x14ac:dyDescent="0.2">
      <c r="A50" s="19"/>
    </row>
    <row r="51" spans="1:8" x14ac:dyDescent="0.2">
      <c r="A51" s="18"/>
      <c r="B51" s="19"/>
    </row>
    <row r="52" spans="1:8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3">+D53</f>
        <v>8004629.1300000008</v>
      </c>
      <c r="E52" s="22">
        <f t="shared" si="23"/>
        <v>6734045.6899999995</v>
      </c>
      <c r="F52" s="22">
        <f t="shared" si="23"/>
        <v>14738674.82</v>
      </c>
      <c r="G52" s="22">
        <f t="shared" si="23"/>
        <v>111990725.18000001</v>
      </c>
      <c r="H52" s="17"/>
    </row>
    <row r="53" spans="1:8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4">SUM(D54:D66)</f>
        <v>8004629.1300000008</v>
      </c>
      <c r="E53" s="22">
        <f t="shared" si="24"/>
        <v>6734045.6899999995</v>
      </c>
      <c r="F53" s="22">
        <f t="shared" si="24"/>
        <v>14738674.82</v>
      </c>
      <c r="G53" s="22">
        <f t="shared" si="24"/>
        <v>111990725.18000001</v>
      </c>
    </row>
    <row r="54" spans="1:8" x14ac:dyDescent="0.2">
      <c r="A54" s="18" t="s">
        <v>60</v>
      </c>
      <c r="B54" s="19" t="s">
        <v>61</v>
      </c>
      <c r="C54" s="4">
        <v>36669400</v>
      </c>
      <c r="D54" s="4">
        <f>+Enero!F56</f>
        <v>7151301.71</v>
      </c>
      <c r="E54" s="4">
        <v>6487334</v>
      </c>
      <c r="F54" s="4">
        <f t="shared" ref="F54" si="25">+E54+D54</f>
        <v>13638635.710000001</v>
      </c>
      <c r="G54" s="17">
        <f t="shared" ref="G54" si="26">+C54-F54</f>
        <v>23030764.289999999</v>
      </c>
    </row>
    <row r="55" spans="1:8" x14ac:dyDescent="0.2">
      <c r="A55" s="18" t="s">
        <v>62</v>
      </c>
      <c r="B55" s="19" t="s">
        <v>63</v>
      </c>
      <c r="D55" s="4">
        <f>+Enero!F57</f>
        <v>0</v>
      </c>
      <c r="F55" s="4">
        <f t="shared" ref="F55:F65" si="27">+E55+D55</f>
        <v>0</v>
      </c>
      <c r="G55" s="17">
        <f t="shared" ref="G55:G65" si="28">+C55-F55</f>
        <v>0</v>
      </c>
    </row>
    <row r="56" spans="1:8" x14ac:dyDescent="0.2">
      <c r="A56" s="18" t="s">
        <v>64</v>
      </c>
      <c r="B56" s="19" t="s">
        <v>65</v>
      </c>
      <c r="D56" s="4">
        <f>+Enero!F58</f>
        <v>0</v>
      </c>
      <c r="F56" s="4">
        <f t="shared" si="27"/>
        <v>0</v>
      </c>
      <c r="G56" s="17">
        <f t="shared" si="28"/>
        <v>0</v>
      </c>
    </row>
    <row r="57" spans="1:8" x14ac:dyDescent="0.2">
      <c r="A57" s="18" t="s">
        <v>66</v>
      </c>
      <c r="B57" s="19" t="s">
        <v>67</v>
      </c>
      <c r="C57" s="4">
        <v>1820000</v>
      </c>
      <c r="D57" s="4">
        <f>+Enero!F59</f>
        <v>168816.7</v>
      </c>
      <c r="F57" s="4">
        <f t="shared" si="27"/>
        <v>168816.7</v>
      </c>
      <c r="G57" s="17">
        <f t="shared" si="28"/>
        <v>1651183.3</v>
      </c>
    </row>
    <row r="58" spans="1:8" x14ac:dyDescent="0.2">
      <c r="A58" s="18" t="s">
        <v>68</v>
      </c>
      <c r="B58" s="19" t="s">
        <v>69</v>
      </c>
      <c r="D58" s="4">
        <f>+Enero!F60</f>
        <v>0</v>
      </c>
      <c r="E58" s="30"/>
      <c r="F58" s="4">
        <f t="shared" si="27"/>
        <v>0</v>
      </c>
      <c r="G58" s="17">
        <f t="shared" si="28"/>
        <v>0</v>
      </c>
    </row>
    <row r="59" spans="1:8" x14ac:dyDescent="0.2">
      <c r="A59" s="18" t="s">
        <v>70</v>
      </c>
      <c r="B59" s="19" t="s">
        <v>71</v>
      </c>
      <c r="C59" s="4">
        <v>420000</v>
      </c>
      <c r="D59" s="4">
        <f>+Enero!F61</f>
        <v>31366.15</v>
      </c>
      <c r="E59" s="4">
        <v>135719.76</v>
      </c>
      <c r="F59" s="4">
        <f t="shared" si="27"/>
        <v>167085.91</v>
      </c>
      <c r="G59" s="17">
        <f t="shared" si="28"/>
        <v>252914.09</v>
      </c>
    </row>
    <row r="60" spans="1:8" x14ac:dyDescent="0.2">
      <c r="A60" s="18" t="s">
        <v>72</v>
      </c>
      <c r="B60" s="19" t="s">
        <v>233</v>
      </c>
      <c r="C60" s="4">
        <v>1820000</v>
      </c>
      <c r="D60" s="4">
        <f>+Enero!F62</f>
        <v>82484.55</v>
      </c>
      <c r="E60" s="4">
        <v>79086.81</v>
      </c>
      <c r="F60" s="4">
        <f t="shared" si="27"/>
        <v>161571.35999999999</v>
      </c>
      <c r="G60" s="17">
        <f t="shared" si="28"/>
        <v>1658428.6400000001</v>
      </c>
    </row>
    <row r="61" spans="1:8" x14ac:dyDescent="0.2">
      <c r="A61" s="18" t="s">
        <v>73</v>
      </c>
      <c r="B61" s="19" t="s">
        <v>74</v>
      </c>
      <c r="D61" s="4">
        <f>+Enero!F63</f>
        <v>0</v>
      </c>
      <c r="F61" s="4">
        <f t="shared" si="27"/>
        <v>0</v>
      </c>
      <c r="G61" s="17">
        <f t="shared" si="28"/>
        <v>0</v>
      </c>
    </row>
    <row r="62" spans="1:8" x14ac:dyDescent="0.2">
      <c r="A62" s="18" t="s">
        <v>75</v>
      </c>
      <c r="B62" s="19" t="s">
        <v>275</v>
      </c>
      <c r="D62" s="4">
        <f>+Enero!F64</f>
        <v>0</v>
      </c>
      <c r="F62" s="4">
        <f t="shared" si="27"/>
        <v>0</v>
      </c>
      <c r="G62" s="17">
        <f t="shared" si="28"/>
        <v>0</v>
      </c>
    </row>
    <row r="63" spans="1:8" x14ac:dyDescent="0.2">
      <c r="A63" s="18" t="s">
        <v>241</v>
      </c>
      <c r="B63" s="3" t="s">
        <v>294</v>
      </c>
      <c r="D63" s="4">
        <f>+Enero!F65</f>
        <v>30000</v>
      </c>
      <c r="E63" s="4">
        <v>30000</v>
      </c>
      <c r="F63" s="4">
        <f t="shared" si="27"/>
        <v>60000</v>
      </c>
      <c r="G63" s="17">
        <f t="shared" si="28"/>
        <v>-60000</v>
      </c>
    </row>
    <row r="64" spans="1:8" x14ac:dyDescent="0.2">
      <c r="A64" s="18" t="s">
        <v>274</v>
      </c>
      <c r="B64" s="19" t="s">
        <v>235</v>
      </c>
      <c r="D64" s="4">
        <f>+Enero!F66</f>
        <v>1905.12</v>
      </c>
      <c r="E64" s="4">
        <v>1905.12</v>
      </c>
      <c r="F64" s="4">
        <f t="shared" si="27"/>
        <v>3810.24</v>
      </c>
      <c r="G64" s="17">
        <f t="shared" si="28"/>
        <v>-3810.24</v>
      </c>
    </row>
    <row r="65" spans="1:7" x14ac:dyDescent="0.2">
      <c r="A65" s="18" t="s">
        <v>293</v>
      </c>
      <c r="B65" s="19" t="s">
        <v>318</v>
      </c>
      <c r="C65" s="3"/>
      <c r="D65" s="4">
        <f>+Enero!F67</f>
        <v>538754.9</v>
      </c>
      <c r="F65" s="4">
        <f t="shared" si="27"/>
        <v>538754.9</v>
      </c>
      <c r="G65" s="17">
        <f t="shared" si="28"/>
        <v>-538754.9</v>
      </c>
    </row>
    <row r="66" spans="1:7" x14ac:dyDescent="0.2">
      <c r="A66" s="18" t="s">
        <v>334</v>
      </c>
      <c r="B66" s="3" t="s">
        <v>335</v>
      </c>
      <c r="C66" s="4">
        <v>86000000</v>
      </c>
      <c r="F66" s="4">
        <f t="shared" ref="F66" si="29">+E66+D66</f>
        <v>0</v>
      </c>
      <c r="G66" s="17">
        <f t="shared" ref="G66" si="30">+C66-F66</f>
        <v>86000000</v>
      </c>
    </row>
    <row r="67" spans="1:7" x14ac:dyDescent="0.2">
      <c r="A67" s="18"/>
      <c r="G67" s="17"/>
    </row>
    <row r="68" spans="1:7" x14ac:dyDescent="0.2">
      <c r="A68" s="18"/>
      <c r="G68" s="17"/>
    </row>
    <row r="69" spans="1:7" x14ac:dyDescent="0.2">
      <c r="A69" s="18"/>
      <c r="B69" s="5" t="s">
        <v>250</v>
      </c>
      <c r="C69" s="6"/>
      <c r="F69" s="7" t="s">
        <v>282</v>
      </c>
      <c r="G69" s="17"/>
    </row>
    <row r="70" spans="1:7" x14ac:dyDescent="0.2">
      <c r="A70" s="18"/>
      <c r="G70" s="17"/>
    </row>
    <row r="71" spans="1:7" x14ac:dyDescent="0.2">
      <c r="A71" s="18"/>
      <c r="G71" s="17"/>
    </row>
    <row r="72" spans="1:7" x14ac:dyDescent="0.2">
      <c r="A72" s="18"/>
      <c r="B72" s="31"/>
    </row>
    <row r="73" spans="1:7" x14ac:dyDescent="0.2">
      <c r="A73" s="18"/>
      <c r="B73" s="31"/>
    </row>
    <row r="74" spans="1:7" x14ac:dyDescent="0.2">
      <c r="A74" s="10" t="s">
        <v>76</v>
      </c>
      <c r="B74" s="11" t="s">
        <v>77</v>
      </c>
      <c r="C74" s="32">
        <f>+C75+C82</f>
        <v>0</v>
      </c>
      <c r="D74" s="32">
        <f t="shared" ref="D74:G74" si="31">+D75+D82</f>
        <v>0</v>
      </c>
      <c r="E74" s="32">
        <f t="shared" si="31"/>
        <v>0</v>
      </c>
      <c r="F74" s="32">
        <f t="shared" si="31"/>
        <v>0</v>
      </c>
      <c r="G74" s="32">
        <f t="shared" si="31"/>
        <v>0</v>
      </c>
    </row>
    <row r="75" spans="1:7" x14ac:dyDescent="0.2">
      <c r="A75" s="15" t="s">
        <v>78</v>
      </c>
      <c r="B75" s="16" t="s">
        <v>79</v>
      </c>
      <c r="C75" s="23">
        <f>+C76</f>
        <v>0</v>
      </c>
      <c r="D75" s="23">
        <f t="shared" ref="D75:G75" si="32">+D76</f>
        <v>0</v>
      </c>
      <c r="E75" s="23">
        <f t="shared" si="32"/>
        <v>0</v>
      </c>
      <c r="F75" s="23">
        <f t="shared" si="32"/>
        <v>0</v>
      </c>
      <c r="G75" s="23">
        <f t="shared" si="32"/>
        <v>0</v>
      </c>
    </row>
    <row r="76" spans="1:7" x14ac:dyDescent="0.2">
      <c r="A76" s="15" t="s">
        <v>80</v>
      </c>
      <c r="B76" s="16" t="s">
        <v>81</v>
      </c>
      <c r="C76" s="23">
        <f>SUM(C77:C80)</f>
        <v>0</v>
      </c>
      <c r="D76" s="23">
        <f t="shared" ref="D76:G76" si="33">SUM(D77:D80)</f>
        <v>0</v>
      </c>
      <c r="E76" s="23">
        <f t="shared" si="33"/>
        <v>0</v>
      </c>
      <c r="F76" s="23">
        <f t="shared" si="33"/>
        <v>0</v>
      </c>
      <c r="G76" s="23">
        <f t="shared" si="33"/>
        <v>0</v>
      </c>
    </row>
    <row r="77" spans="1:7" x14ac:dyDescent="0.2">
      <c r="A77" s="18" t="s">
        <v>82</v>
      </c>
      <c r="B77" s="3" t="s">
        <v>83</v>
      </c>
      <c r="D77" s="4">
        <f>+Enero!F81</f>
        <v>0</v>
      </c>
      <c r="F77" s="4">
        <f t="shared" ref="F77:F78" si="34">+E77+D77</f>
        <v>0</v>
      </c>
      <c r="G77" s="17">
        <f t="shared" ref="G77:G78" si="35">+C77-F77</f>
        <v>0</v>
      </c>
    </row>
    <row r="78" spans="1:7" x14ac:dyDescent="0.2">
      <c r="A78" s="18" t="s">
        <v>84</v>
      </c>
      <c r="B78" s="3" t="s">
        <v>85</v>
      </c>
      <c r="D78" s="4">
        <f>+Enero!F82</f>
        <v>0</v>
      </c>
      <c r="F78" s="4">
        <f t="shared" si="34"/>
        <v>0</v>
      </c>
      <c r="G78" s="17">
        <f t="shared" si="35"/>
        <v>0</v>
      </c>
    </row>
    <row r="79" spans="1:7" x14ac:dyDescent="0.2">
      <c r="A79" s="18"/>
      <c r="B79" s="31"/>
    </row>
    <row r="80" spans="1:7" x14ac:dyDescent="0.2">
      <c r="A80" s="18"/>
      <c r="B80" s="31"/>
    </row>
    <row r="81" spans="1:7" x14ac:dyDescent="0.2">
      <c r="A81" s="18"/>
      <c r="B81" s="31"/>
    </row>
    <row r="82" spans="1:7" x14ac:dyDescent="0.2">
      <c r="A82" s="15" t="s">
        <v>86</v>
      </c>
      <c r="B82" s="16" t="s">
        <v>87</v>
      </c>
      <c r="C82" s="23">
        <f>+C83</f>
        <v>0</v>
      </c>
      <c r="D82" s="23">
        <f t="shared" ref="D82:G82" si="36">+D83</f>
        <v>0</v>
      </c>
      <c r="E82" s="23">
        <f t="shared" si="36"/>
        <v>0</v>
      </c>
      <c r="F82" s="23">
        <f t="shared" si="36"/>
        <v>0</v>
      </c>
      <c r="G82" s="23">
        <f t="shared" si="36"/>
        <v>0</v>
      </c>
    </row>
    <row r="83" spans="1:7" x14ac:dyDescent="0.2">
      <c r="A83" s="15" t="s">
        <v>88</v>
      </c>
      <c r="B83" s="16" t="s">
        <v>87</v>
      </c>
      <c r="C83" s="23">
        <f>SUM(C84:C86)</f>
        <v>0</v>
      </c>
      <c r="D83" s="23">
        <f t="shared" ref="D83:G83" si="37">SUM(D84:D86)</f>
        <v>0</v>
      </c>
      <c r="E83" s="23">
        <f t="shared" si="37"/>
        <v>0</v>
      </c>
      <c r="F83" s="23">
        <f t="shared" si="37"/>
        <v>0</v>
      </c>
      <c r="G83" s="23">
        <f t="shared" si="37"/>
        <v>0</v>
      </c>
    </row>
    <row r="84" spans="1:7" x14ac:dyDescent="0.2">
      <c r="A84" s="18" t="s">
        <v>89</v>
      </c>
      <c r="B84" s="3" t="s">
        <v>237</v>
      </c>
      <c r="C84" s="6"/>
      <c r="D84" s="4">
        <f>+Enero!F88</f>
        <v>0</v>
      </c>
      <c r="F84" s="4">
        <f t="shared" ref="F84:F86" si="38">+E84+D84</f>
        <v>0</v>
      </c>
      <c r="G84" s="17">
        <f t="shared" ref="G84:G86" si="39">+C84-F84</f>
        <v>0</v>
      </c>
    </row>
    <row r="85" spans="1:7" x14ac:dyDescent="0.2">
      <c r="A85" s="18" t="s">
        <v>90</v>
      </c>
      <c r="B85" s="27" t="s">
        <v>239</v>
      </c>
      <c r="D85" s="4">
        <f>+Enero!F89</f>
        <v>0</v>
      </c>
      <c r="F85" s="4">
        <f t="shared" si="38"/>
        <v>0</v>
      </c>
      <c r="G85" s="17">
        <f t="shared" si="39"/>
        <v>0</v>
      </c>
    </row>
    <row r="86" spans="1:7" x14ac:dyDescent="0.2">
      <c r="A86" s="18" t="s">
        <v>91</v>
      </c>
      <c r="B86" s="19" t="s">
        <v>238</v>
      </c>
      <c r="D86" s="4">
        <f>+Enero!F90</f>
        <v>0</v>
      </c>
      <c r="F86" s="4">
        <f t="shared" si="38"/>
        <v>0</v>
      </c>
      <c r="G86" s="17">
        <f t="shared" si="39"/>
        <v>0</v>
      </c>
    </row>
    <row r="87" spans="1:7" x14ac:dyDescent="0.2">
      <c r="A87" s="18"/>
      <c r="B87" s="31"/>
    </row>
    <row r="88" spans="1:7" x14ac:dyDescent="0.2">
      <c r="A88" s="18"/>
      <c r="B88" s="31"/>
    </row>
    <row r="89" spans="1:7" x14ac:dyDescent="0.2">
      <c r="A89" s="18"/>
      <c r="B89" s="31"/>
    </row>
    <row r="90" spans="1:7" x14ac:dyDescent="0.2">
      <c r="A90" s="18"/>
      <c r="B90" s="31"/>
    </row>
    <row r="91" spans="1:7" x14ac:dyDescent="0.2">
      <c r="A91" s="18"/>
      <c r="B91" s="31"/>
    </row>
    <row r="92" spans="1:7" x14ac:dyDescent="0.2">
      <c r="A92" s="18"/>
      <c r="B92" s="31"/>
    </row>
    <row r="93" spans="1:7" x14ac:dyDescent="0.2">
      <c r="A93" s="18"/>
      <c r="B93" s="31"/>
    </row>
    <row r="94" spans="1:7" x14ac:dyDescent="0.2">
      <c r="A94" s="18"/>
      <c r="B94" s="19"/>
    </row>
    <row r="95" spans="1:7" x14ac:dyDescent="0.2">
      <c r="A95" s="18"/>
      <c r="B95" s="19"/>
    </row>
    <row r="96" spans="1:7" x14ac:dyDescent="0.2">
      <c r="A96" s="18"/>
      <c r="B96" s="19"/>
    </row>
    <row r="97" spans="1:2" x14ac:dyDescent="0.2">
      <c r="A97" s="18"/>
      <c r="B97" s="19"/>
    </row>
    <row r="98" spans="1:2" x14ac:dyDescent="0.2">
      <c r="A98" s="18"/>
      <c r="B98" s="19"/>
    </row>
    <row r="99" spans="1:2" x14ac:dyDescent="0.2">
      <c r="A99" s="18"/>
      <c r="B99" s="19"/>
    </row>
    <row r="100" spans="1:2" x14ac:dyDescent="0.2">
      <c r="A100" s="18"/>
      <c r="B100" s="19"/>
    </row>
    <row r="101" spans="1:2" x14ac:dyDescent="0.2">
      <c r="A101" s="18"/>
      <c r="B101" s="19"/>
    </row>
    <row r="102" spans="1:2" x14ac:dyDescent="0.2">
      <c r="A102" s="18"/>
      <c r="B102" s="19"/>
    </row>
    <row r="103" spans="1:2" x14ac:dyDescent="0.2">
      <c r="A103" s="18"/>
      <c r="B103" s="19"/>
    </row>
    <row r="104" spans="1:2" x14ac:dyDescent="0.2">
      <c r="A104" s="18"/>
      <c r="B104" s="19"/>
    </row>
    <row r="105" spans="1:2" x14ac:dyDescent="0.2">
      <c r="A105" s="18"/>
      <c r="B105" s="19"/>
    </row>
    <row r="106" spans="1:2" x14ac:dyDescent="0.2">
      <c r="A106" s="18"/>
      <c r="B106" s="19"/>
    </row>
    <row r="107" spans="1:2" x14ac:dyDescent="0.2">
      <c r="A107" s="18"/>
      <c r="B107" s="19"/>
    </row>
    <row r="108" spans="1:2" x14ac:dyDescent="0.2">
      <c r="A108" s="18"/>
      <c r="B108" s="19"/>
    </row>
    <row r="109" spans="1:2" x14ac:dyDescent="0.2">
      <c r="A109" s="18"/>
      <c r="B109" s="19"/>
    </row>
    <row r="110" spans="1:2" x14ac:dyDescent="0.2">
      <c r="A110" s="18"/>
      <c r="B110" s="19"/>
    </row>
    <row r="111" spans="1:2" x14ac:dyDescent="0.2">
      <c r="A111" s="18"/>
      <c r="B111" s="19"/>
    </row>
    <row r="112" spans="1:2" x14ac:dyDescent="0.2">
      <c r="A112" s="18"/>
      <c r="B112" s="19"/>
    </row>
    <row r="113" spans="1:2" x14ac:dyDescent="0.2">
      <c r="A113" s="18"/>
      <c r="B113" s="19"/>
    </row>
    <row r="114" spans="1:2" x14ac:dyDescent="0.2">
      <c r="A114" s="18"/>
      <c r="B114" s="19"/>
    </row>
    <row r="115" spans="1:2" x14ac:dyDescent="0.2">
      <c r="A115" s="18"/>
      <c r="B115" s="19"/>
    </row>
    <row r="116" spans="1:2" x14ac:dyDescent="0.2">
      <c r="A116" s="18"/>
      <c r="B116" s="19"/>
    </row>
    <row r="117" spans="1:2" x14ac:dyDescent="0.2">
      <c r="A117" s="18"/>
      <c r="B117" s="19"/>
    </row>
    <row r="118" spans="1:2" x14ac:dyDescent="0.2">
      <c r="A118" s="18"/>
      <c r="B118" s="19"/>
    </row>
    <row r="119" spans="1:2" x14ac:dyDescent="0.2">
      <c r="A119" s="18"/>
      <c r="B119" s="19"/>
    </row>
    <row r="120" spans="1:2" x14ac:dyDescent="0.2">
      <c r="A120" s="18"/>
      <c r="B120" s="19"/>
    </row>
    <row r="121" spans="1:2" x14ac:dyDescent="0.2">
      <c r="A121" s="18"/>
      <c r="B121" s="19"/>
    </row>
    <row r="122" spans="1:2" x14ac:dyDescent="0.2">
      <c r="A122" s="18"/>
      <c r="B122" s="19"/>
    </row>
    <row r="123" spans="1:2" x14ac:dyDescent="0.2">
      <c r="A123" s="18"/>
      <c r="B123" s="19"/>
    </row>
    <row r="124" spans="1:2" x14ac:dyDescent="0.2">
      <c r="A124" s="18"/>
      <c r="B124" s="19"/>
    </row>
    <row r="125" spans="1:2" x14ac:dyDescent="0.2">
      <c r="A125" s="18"/>
      <c r="B125" s="19"/>
    </row>
    <row r="126" spans="1:2" x14ac:dyDescent="0.2">
      <c r="A126" s="18"/>
      <c r="B126" s="19"/>
    </row>
    <row r="127" spans="1:2" x14ac:dyDescent="0.2">
      <c r="A127" s="18"/>
      <c r="B127" s="19"/>
    </row>
    <row r="128" spans="1:2" x14ac:dyDescent="0.2">
      <c r="A128" s="18"/>
      <c r="B128" s="19"/>
    </row>
    <row r="129" spans="1:7" x14ac:dyDescent="0.2">
      <c r="A129" s="18"/>
      <c r="B129" s="19"/>
    </row>
    <row r="130" spans="1:7" x14ac:dyDescent="0.2">
      <c r="A130" s="18"/>
      <c r="B130" s="19"/>
    </row>
    <row r="131" spans="1:7" x14ac:dyDescent="0.2">
      <c r="A131" s="18"/>
      <c r="B131" s="19"/>
    </row>
    <row r="132" spans="1:7" x14ac:dyDescent="0.2">
      <c r="A132" s="18"/>
      <c r="B132" s="19"/>
    </row>
    <row r="133" spans="1:7" x14ac:dyDescent="0.2">
      <c r="A133" s="18"/>
      <c r="B133" s="19"/>
    </row>
    <row r="134" spans="1:7" x14ac:dyDescent="0.2">
      <c r="A134" s="18"/>
      <c r="B134" s="94" t="str">
        <f>+B2</f>
        <v>MUNICIPALIDAD DE LAS COLORADAS</v>
      </c>
      <c r="C134" s="94"/>
    </row>
    <row r="135" spans="1:7" x14ac:dyDescent="0.2">
      <c r="A135" s="18"/>
      <c r="B135" s="94" t="s">
        <v>92</v>
      </c>
      <c r="C135" s="94"/>
    </row>
    <row r="136" spans="1:7" x14ac:dyDescent="0.2">
      <c r="A136" s="18"/>
      <c r="B136" s="5"/>
    </row>
    <row r="137" spans="1:7" x14ac:dyDescent="0.2">
      <c r="A137" s="18"/>
      <c r="B137" s="5" t="s">
        <v>251</v>
      </c>
      <c r="F137" s="33" t="str">
        <f>+F5</f>
        <v>FEBRERO DE 2020</v>
      </c>
    </row>
    <row r="138" spans="1:7" x14ac:dyDescent="0.2">
      <c r="A138" s="18"/>
      <c r="B138" s="5"/>
      <c r="C138" s="34"/>
      <c r="D138" s="34"/>
      <c r="E138" s="34"/>
      <c r="F138" s="34"/>
      <c r="G138" s="19"/>
    </row>
    <row r="139" spans="1:7" x14ac:dyDescent="0.2">
      <c r="A139" s="18"/>
      <c r="B139" s="5"/>
      <c r="C139" s="14"/>
      <c r="D139" s="14"/>
      <c r="E139" s="14"/>
      <c r="F139" s="14"/>
      <c r="G139" s="13"/>
    </row>
    <row r="140" spans="1:7" x14ac:dyDescent="0.2">
      <c r="A140" s="10" t="s">
        <v>281</v>
      </c>
      <c r="B140" s="11" t="s">
        <v>253</v>
      </c>
      <c r="C140" s="4">
        <f>+C141+C205+C231+C237</f>
        <v>140308042</v>
      </c>
      <c r="D140" s="30">
        <f>+D141+D205+D231+D237</f>
        <v>13687583.51</v>
      </c>
      <c r="E140" s="30">
        <f>+E141+E205+E231+E237</f>
        <v>9647809.8900000006</v>
      </c>
      <c r="F140" s="30">
        <f>+F141+F205+F231+F237</f>
        <v>23555712.980000004</v>
      </c>
      <c r="G140" s="30">
        <f>+G141+G205+G231+G237</f>
        <v>112443129.02000001</v>
      </c>
    </row>
    <row r="141" spans="1:7" x14ac:dyDescent="0.2">
      <c r="A141" s="10" t="s">
        <v>93</v>
      </c>
      <c r="B141" s="11" t="s">
        <v>94</v>
      </c>
      <c r="C141" s="12">
        <f>+C142+C181</f>
        <v>111480822</v>
      </c>
      <c r="D141" s="12">
        <f>+D142+D181</f>
        <v>8536629.1300000008</v>
      </c>
      <c r="E141" s="12">
        <f>+E142+E181</f>
        <v>9042611.2600000016</v>
      </c>
      <c r="F141" s="12">
        <f>+F142+F181</f>
        <v>17780116.410000004</v>
      </c>
      <c r="G141" s="12">
        <f>+G142+G181</f>
        <v>89391505.590000004</v>
      </c>
    </row>
    <row r="142" spans="1:7" x14ac:dyDescent="0.2">
      <c r="A142" s="10" t="s">
        <v>95</v>
      </c>
      <c r="B142" s="11" t="s">
        <v>96</v>
      </c>
      <c r="C142" s="12">
        <f>+C143+C152</f>
        <v>106215282</v>
      </c>
      <c r="D142" s="12">
        <f>+D143+D152</f>
        <v>7917881.7300000014</v>
      </c>
      <c r="E142" s="12">
        <f>+E143+E152</f>
        <v>7761617.2600000016</v>
      </c>
      <c r="F142" s="12">
        <f>+F143+F152</f>
        <v>15679498.990000002</v>
      </c>
      <c r="G142" s="12">
        <f>+G143+G152</f>
        <v>86226583.010000005</v>
      </c>
    </row>
    <row r="143" spans="1:7" x14ac:dyDescent="0.2">
      <c r="A143" s="10" t="s">
        <v>97</v>
      </c>
      <c r="B143" s="11" t="s">
        <v>98</v>
      </c>
      <c r="C143" s="12">
        <f>SUM(C144:C150)</f>
        <v>85094930</v>
      </c>
      <c r="D143" s="12">
        <f>SUM(D144:D150)</f>
        <v>7126880.9900000012</v>
      </c>
      <c r="E143" s="12">
        <f>SUM(E144:E150)</f>
        <v>7008139.7300000014</v>
      </c>
      <c r="F143" s="12">
        <f>SUM(F144:F150)</f>
        <v>14135020.720000003</v>
      </c>
      <c r="G143" s="12">
        <f>SUM(G144:G150)</f>
        <v>69074389.280000001</v>
      </c>
    </row>
    <row r="144" spans="1:7" x14ac:dyDescent="0.2">
      <c r="A144" s="18" t="s">
        <v>99</v>
      </c>
      <c r="B144" s="19" t="s">
        <v>296</v>
      </c>
      <c r="C144" s="4">
        <v>56371312</v>
      </c>
      <c r="D144" s="4">
        <f>+Enero!F159</f>
        <v>2255374.1</v>
      </c>
      <c r="E144" s="4">
        <v>2217038.6800000002</v>
      </c>
      <c r="F144" s="4">
        <f t="shared" ref="F144:F146" si="40">+E144+D144</f>
        <v>4472412.78</v>
      </c>
      <c r="G144" s="17">
        <f t="shared" ref="G144:G146" si="41">+C144-F144</f>
        <v>51898899.219999999</v>
      </c>
    </row>
    <row r="145" spans="1:9" x14ac:dyDescent="0.2">
      <c r="A145" s="18" t="s">
        <v>100</v>
      </c>
      <c r="B145" s="19" t="s">
        <v>232</v>
      </c>
      <c r="C145" s="4">
        <v>21501340</v>
      </c>
      <c r="D145" s="4">
        <f>+Enero!F160</f>
        <v>3359473.46</v>
      </c>
      <c r="E145" s="4">
        <v>3236490.18</v>
      </c>
      <c r="F145" s="4">
        <f t="shared" si="40"/>
        <v>6595963.6400000006</v>
      </c>
      <c r="G145" s="17">
        <f t="shared" si="41"/>
        <v>14905376.359999999</v>
      </c>
    </row>
    <row r="146" spans="1:9" x14ac:dyDescent="0.2">
      <c r="A146" s="18" t="s">
        <v>101</v>
      </c>
      <c r="B146" s="19" t="s">
        <v>297</v>
      </c>
      <c r="C146" s="4">
        <v>2149840</v>
      </c>
      <c r="D146" s="4">
        <f>+Enero!F161</f>
        <v>88312.62</v>
      </c>
      <c r="E146" s="4">
        <v>152694.07</v>
      </c>
      <c r="F146" s="4">
        <f t="shared" si="40"/>
        <v>241006.69</v>
      </c>
      <c r="G146" s="17">
        <f t="shared" si="41"/>
        <v>1908833.31</v>
      </c>
    </row>
    <row r="147" spans="1:9" x14ac:dyDescent="0.2">
      <c r="A147" s="18" t="s">
        <v>102</v>
      </c>
      <c r="B147" s="19" t="s">
        <v>298</v>
      </c>
      <c r="C147" s="4">
        <v>1896818</v>
      </c>
      <c r="D147" s="4">
        <f>+Enero!F162</f>
        <v>1282787.83</v>
      </c>
      <c r="E147" s="4">
        <v>1260983.82</v>
      </c>
      <c r="F147" s="4">
        <f t="shared" ref="F147:F148" si="42">+E147+D147</f>
        <v>2543771.6500000004</v>
      </c>
      <c r="G147" s="17">
        <f t="shared" ref="G147:G148" si="43">+C147-F147</f>
        <v>-646953.65000000037</v>
      </c>
    </row>
    <row r="148" spans="1:9" x14ac:dyDescent="0.2">
      <c r="A148" s="18" t="s">
        <v>103</v>
      </c>
      <c r="B148" s="19" t="s">
        <v>299</v>
      </c>
      <c r="C148" s="4">
        <v>1290100</v>
      </c>
      <c r="D148" s="4">
        <f>+Enero!F163</f>
        <v>140932.98000000001</v>
      </c>
      <c r="E148" s="4">
        <v>140932.98000000001</v>
      </c>
      <c r="F148" s="4">
        <f t="shared" si="42"/>
        <v>281865.96000000002</v>
      </c>
      <c r="G148" s="17">
        <f t="shared" si="43"/>
        <v>1008234.04</v>
      </c>
    </row>
    <row r="149" spans="1:9" x14ac:dyDescent="0.2">
      <c r="A149" s="18" t="s">
        <v>309</v>
      </c>
      <c r="B149" s="3" t="s">
        <v>310</v>
      </c>
      <c r="C149" s="4">
        <v>1885520</v>
      </c>
      <c r="G149" s="17"/>
    </row>
    <row r="150" spans="1:9" x14ac:dyDescent="0.2">
      <c r="A150" s="18"/>
      <c r="B150" s="19"/>
      <c r="G150" s="17"/>
    </row>
    <row r="151" spans="1:9" x14ac:dyDescent="0.2">
      <c r="A151" s="19"/>
      <c r="B151" s="19"/>
    </row>
    <row r="152" spans="1:9" x14ac:dyDescent="0.2">
      <c r="A152" s="10" t="s">
        <v>104</v>
      </c>
      <c r="B152" s="11" t="s">
        <v>105</v>
      </c>
      <c r="C152" s="12">
        <f>SUM(C153:C179)</f>
        <v>21120352</v>
      </c>
      <c r="D152" s="12">
        <f>SUM(D153:D179)</f>
        <v>791000.73999999987</v>
      </c>
      <c r="E152" s="12">
        <f>SUM(E153:E176)</f>
        <v>753477.52999999991</v>
      </c>
      <c r="F152" s="12">
        <f>SUM(F153:F176)</f>
        <v>1544478.2699999998</v>
      </c>
      <c r="G152" s="12">
        <f>SUM(G153:G176)</f>
        <v>17152193.73</v>
      </c>
    </row>
    <row r="153" spans="1:9" x14ac:dyDescent="0.2">
      <c r="A153" s="18" t="s">
        <v>106</v>
      </c>
      <c r="B153" s="19" t="s">
        <v>39</v>
      </c>
      <c r="C153" s="6">
        <v>511000</v>
      </c>
      <c r="D153" s="4">
        <f>+Enero!F168</f>
        <v>95000</v>
      </c>
      <c r="E153" s="4">
        <v>11000</v>
      </c>
      <c r="F153" s="4">
        <f t="shared" ref="F153:F154" si="44">+E153+D153</f>
        <v>106000</v>
      </c>
      <c r="G153" s="17">
        <f t="shared" ref="G153:G154" si="45">+C153-F153</f>
        <v>405000</v>
      </c>
    </row>
    <row r="154" spans="1:9" x14ac:dyDescent="0.2">
      <c r="A154" s="18" t="s">
        <v>107</v>
      </c>
      <c r="B154" s="19" t="s">
        <v>108</v>
      </c>
      <c r="C154" s="4">
        <v>1805440</v>
      </c>
      <c r="D154" s="4">
        <f>+Enero!F169</f>
        <v>0</v>
      </c>
      <c r="F154" s="4">
        <f t="shared" si="44"/>
        <v>0</v>
      </c>
      <c r="G154" s="17">
        <f t="shared" si="45"/>
        <v>1805440</v>
      </c>
    </row>
    <row r="155" spans="1:9" x14ac:dyDescent="0.2">
      <c r="A155" s="18" t="s">
        <v>109</v>
      </c>
      <c r="B155" s="19" t="s">
        <v>110</v>
      </c>
      <c r="C155" s="4">
        <v>2469810</v>
      </c>
      <c r="D155" s="4">
        <f>+Enero!F170</f>
        <v>65480.92</v>
      </c>
      <c r="E155" s="4">
        <v>127870.25</v>
      </c>
      <c r="F155" s="4">
        <f t="shared" ref="F155:F176" si="46">+E155+D155</f>
        <v>193351.16999999998</v>
      </c>
      <c r="G155" s="17">
        <f t="shared" ref="G155:G176" si="47">+C155-F155</f>
        <v>2276458.83</v>
      </c>
    </row>
    <row r="156" spans="1:9" x14ac:dyDescent="0.2">
      <c r="A156" s="18" t="s">
        <v>111</v>
      </c>
      <c r="B156" s="19" t="s">
        <v>112</v>
      </c>
      <c r="C156" s="4">
        <v>771400</v>
      </c>
      <c r="D156" s="4">
        <f>+Enero!F171</f>
        <v>25604.99</v>
      </c>
      <c r="E156" s="4">
        <v>2359.5</v>
      </c>
      <c r="F156" s="4">
        <f t="shared" si="46"/>
        <v>27964.49</v>
      </c>
      <c r="G156" s="17">
        <f t="shared" si="47"/>
        <v>743435.51</v>
      </c>
      <c r="H156" s="4"/>
      <c r="I156" s="17"/>
    </row>
    <row r="157" spans="1:9" x14ac:dyDescent="0.2">
      <c r="A157" s="18" t="s">
        <v>113</v>
      </c>
      <c r="B157" s="19" t="s">
        <v>114</v>
      </c>
      <c r="C157" s="4">
        <v>505400</v>
      </c>
      <c r="D157" s="4">
        <f>+Enero!F172</f>
        <v>7299.99</v>
      </c>
      <c r="E157" s="4">
        <v>5040</v>
      </c>
      <c r="F157" s="4">
        <f t="shared" si="46"/>
        <v>12339.99</v>
      </c>
      <c r="G157" s="17">
        <f t="shared" si="47"/>
        <v>493060.01</v>
      </c>
    </row>
    <row r="158" spans="1:9" x14ac:dyDescent="0.2">
      <c r="A158" s="18" t="s">
        <v>115</v>
      </c>
      <c r="B158" s="19" t="s">
        <v>116</v>
      </c>
      <c r="C158" s="4">
        <v>760900</v>
      </c>
      <c r="D158" s="4">
        <f>+Enero!F173</f>
        <v>42094.28</v>
      </c>
      <c r="E158" s="4">
        <v>7199.55</v>
      </c>
      <c r="F158" s="4">
        <f t="shared" si="46"/>
        <v>49293.83</v>
      </c>
      <c r="G158" s="17">
        <f t="shared" si="47"/>
        <v>711606.17</v>
      </c>
    </row>
    <row r="159" spans="1:9" x14ac:dyDescent="0.2">
      <c r="A159" s="18" t="s">
        <v>117</v>
      </c>
      <c r="B159" s="19" t="s">
        <v>118</v>
      </c>
      <c r="C159" s="4">
        <v>1137400</v>
      </c>
      <c r="D159" s="4">
        <f>+Enero!F174</f>
        <v>101022.89</v>
      </c>
      <c r="E159" s="4">
        <v>96858.37</v>
      </c>
      <c r="F159" s="4">
        <f t="shared" si="46"/>
        <v>197881.26</v>
      </c>
      <c r="G159" s="17">
        <f t="shared" si="47"/>
        <v>939518.74</v>
      </c>
    </row>
    <row r="160" spans="1:9" x14ac:dyDescent="0.2">
      <c r="A160" s="18" t="s">
        <v>119</v>
      </c>
      <c r="B160" s="19" t="s">
        <v>231</v>
      </c>
      <c r="D160" s="4">
        <f>+Enero!F175</f>
        <v>113480.24</v>
      </c>
      <c r="F160" s="4">
        <f t="shared" si="46"/>
        <v>113480.24</v>
      </c>
      <c r="G160" s="17">
        <f t="shared" si="47"/>
        <v>-113480.24</v>
      </c>
    </row>
    <row r="161" spans="1:7" x14ac:dyDescent="0.2">
      <c r="A161" s="18" t="s">
        <v>120</v>
      </c>
      <c r="B161" s="19" t="s">
        <v>121</v>
      </c>
      <c r="D161" s="4">
        <f>+Enero!F176</f>
        <v>5863.69</v>
      </c>
      <c r="E161" s="4">
        <v>0</v>
      </c>
      <c r="F161" s="4">
        <f t="shared" si="46"/>
        <v>5863.69</v>
      </c>
      <c r="G161" s="17">
        <f t="shared" si="47"/>
        <v>-5863.69</v>
      </c>
    </row>
    <row r="162" spans="1:7" x14ac:dyDescent="0.2">
      <c r="A162" s="18" t="s">
        <v>122</v>
      </c>
      <c r="B162" s="19" t="s">
        <v>123</v>
      </c>
      <c r="C162" s="4">
        <v>1118824</v>
      </c>
      <c r="D162" s="4">
        <f>+Enero!F177</f>
        <v>200385.18</v>
      </c>
      <c r="E162" s="4">
        <v>70376.740000000005</v>
      </c>
      <c r="F162" s="4">
        <f t="shared" si="46"/>
        <v>270761.92</v>
      </c>
      <c r="G162" s="17">
        <f t="shared" si="47"/>
        <v>848062.08000000007</v>
      </c>
    </row>
    <row r="163" spans="1:7" x14ac:dyDescent="0.2">
      <c r="A163" s="18" t="s">
        <v>124</v>
      </c>
      <c r="B163" s="24" t="s">
        <v>125</v>
      </c>
      <c r="C163" s="6">
        <v>154700</v>
      </c>
      <c r="D163" s="4">
        <f>+Enero!F178</f>
        <v>8500</v>
      </c>
      <c r="E163" s="4">
        <v>4200</v>
      </c>
      <c r="F163" s="4">
        <f t="shared" si="46"/>
        <v>12700</v>
      </c>
      <c r="G163" s="17">
        <f t="shared" si="47"/>
        <v>142000</v>
      </c>
    </row>
    <row r="164" spans="1:7" x14ac:dyDescent="0.2">
      <c r="A164" s="18" t="s">
        <v>126</v>
      </c>
      <c r="B164" s="19" t="s">
        <v>127</v>
      </c>
      <c r="C164" s="4">
        <v>144690</v>
      </c>
      <c r="D164" s="4">
        <f>+Enero!F179</f>
        <v>38967.589999999997</v>
      </c>
      <c r="E164" s="4">
        <v>154</v>
      </c>
      <c r="F164" s="4">
        <f t="shared" si="46"/>
        <v>39121.589999999997</v>
      </c>
      <c r="G164" s="17">
        <f t="shared" si="47"/>
        <v>105568.41</v>
      </c>
    </row>
    <row r="165" spans="1:7" x14ac:dyDescent="0.2">
      <c r="A165" s="18" t="s">
        <v>128</v>
      </c>
      <c r="B165" s="19" t="s">
        <v>129</v>
      </c>
      <c r="C165" s="4">
        <v>273000</v>
      </c>
      <c r="D165" s="4">
        <f>+Enero!F180</f>
        <v>22116.77</v>
      </c>
      <c r="E165" s="4">
        <v>17683.669999999998</v>
      </c>
      <c r="F165" s="4">
        <f t="shared" si="46"/>
        <v>39800.44</v>
      </c>
      <c r="G165" s="17">
        <f t="shared" si="47"/>
        <v>233199.56</v>
      </c>
    </row>
    <row r="166" spans="1:7" x14ac:dyDescent="0.2">
      <c r="A166" s="18" t="s">
        <v>130</v>
      </c>
      <c r="B166" s="19" t="s">
        <v>131</v>
      </c>
      <c r="C166" s="4">
        <v>273000</v>
      </c>
      <c r="D166" s="4">
        <f>+Enero!F181</f>
        <v>0</v>
      </c>
      <c r="E166" s="4">
        <v>25465</v>
      </c>
      <c r="F166" s="4">
        <f t="shared" si="46"/>
        <v>25465</v>
      </c>
      <c r="G166" s="17">
        <f t="shared" si="47"/>
        <v>247535</v>
      </c>
    </row>
    <row r="167" spans="1:7" x14ac:dyDescent="0.2">
      <c r="A167" s="18" t="s">
        <v>132</v>
      </c>
      <c r="B167" s="19" t="s">
        <v>133</v>
      </c>
      <c r="C167" s="4">
        <v>586768</v>
      </c>
      <c r="D167" s="4">
        <f>+Enero!F182</f>
        <v>780</v>
      </c>
      <c r="F167" s="4">
        <f t="shared" si="46"/>
        <v>780</v>
      </c>
      <c r="G167" s="17">
        <f t="shared" si="47"/>
        <v>585988</v>
      </c>
    </row>
    <row r="168" spans="1:7" x14ac:dyDescent="0.2">
      <c r="A168" s="18" t="s">
        <v>134</v>
      </c>
      <c r="B168" s="19" t="s">
        <v>135</v>
      </c>
      <c r="C168" s="4">
        <v>2256800</v>
      </c>
      <c r="D168" s="4">
        <f>+Enero!F183</f>
        <v>0</v>
      </c>
      <c r="F168" s="4">
        <f t="shared" si="46"/>
        <v>0</v>
      </c>
      <c r="G168" s="17">
        <f t="shared" si="47"/>
        <v>2256800</v>
      </c>
    </row>
    <row r="169" spans="1:7" x14ac:dyDescent="0.2">
      <c r="A169" s="18" t="s">
        <v>136</v>
      </c>
      <c r="B169" s="19" t="s">
        <v>137</v>
      </c>
      <c r="D169" s="4">
        <f>+Enero!F184</f>
        <v>2454.1999999999998</v>
      </c>
      <c r="E169" s="4">
        <v>48978.8</v>
      </c>
      <c r="F169" s="4">
        <f t="shared" si="46"/>
        <v>51433</v>
      </c>
      <c r="G169" s="17">
        <f t="shared" si="47"/>
        <v>-51433</v>
      </c>
    </row>
    <row r="170" spans="1:7" x14ac:dyDescent="0.2">
      <c r="A170" s="18" t="s">
        <v>138</v>
      </c>
      <c r="B170" s="19" t="s">
        <v>139</v>
      </c>
      <c r="C170" s="4">
        <v>112840</v>
      </c>
      <c r="D170" s="4">
        <f>+Enero!F185</f>
        <v>0</v>
      </c>
      <c r="E170" s="4">
        <v>25977</v>
      </c>
      <c r="F170" s="4">
        <f t="shared" si="46"/>
        <v>25977</v>
      </c>
      <c r="G170" s="17">
        <f t="shared" si="47"/>
        <v>86863</v>
      </c>
    </row>
    <row r="171" spans="1:7" x14ac:dyDescent="0.2">
      <c r="A171" s="18" t="s">
        <v>140</v>
      </c>
      <c r="B171" s="19" t="s">
        <v>141</v>
      </c>
      <c r="C171" s="4">
        <v>1992700</v>
      </c>
      <c r="D171" s="4">
        <f>+Enero!F186</f>
        <v>40000</v>
      </c>
      <c r="E171" s="4">
        <v>133224</v>
      </c>
      <c r="F171" s="4">
        <f t="shared" si="46"/>
        <v>173224</v>
      </c>
      <c r="G171" s="17">
        <f t="shared" si="47"/>
        <v>1819476</v>
      </c>
    </row>
    <row r="172" spans="1:7" x14ac:dyDescent="0.2">
      <c r="A172" s="18" t="s">
        <v>142</v>
      </c>
      <c r="B172" s="19" t="s">
        <v>143</v>
      </c>
      <c r="C172" s="4">
        <v>3822000</v>
      </c>
      <c r="D172" s="4">
        <f>+Enero!F187</f>
        <v>8450</v>
      </c>
      <c r="E172" s="4">
        <v>167090.65</v>
      </c>
      <c r="F172" s="4">
        <f t="shared" si="46"/>
        <v>175540.65</v>
      </c>
      <c r="G172" s="17">
        <f t="shared" si="47"/>
        <v>3646459.35</v>
      </c>
    </row>
    <row r="173" spans="1:7" x14ac:dyDescent="0.2">
      <c r="A173" s="18" t="s">
        <v>144</v>
      </c>
      <c r="B173" s="19" t="s">
        <v>146</v>
      </c>
      <c r="D173" s="4">
        <f>+Enero!F188</f>
        <v>0</v>
      </c>
      <c r="F173" s="4">
        <f>+E173+D173</f>
        <v>0</v>
      </c>
      <c r="G173" s="17">
        <f>+C173-F173</f>
        <v>0</v>
      </c>
    </row>
    <row r="174" spans="1:7" x14ac:dyDescent="0.2">
      <c r="A174" s="18" t="s">
        <v>145</v>
      </c>
      <c r="B174" s="19" t="s">
        <v>148</v>
      </c>
      <c r="D174" s="4">
        <f>+Enero!F189</f>
        <v>13500</v>
      </c>
      <c r="E174" s="4">
        <v>10000</v>
      </c>
      <c r="F174" s="4">
        <f t="shared" si="46"/>
        <v>23500</v>
      </c>
      <c r="G174" s="17">
        <f t="shared" si="47"/>
        <v>-23500</v>
      </c>
    </row>
    <row r="175" spans="1:7" x14ac:dyDescent="0.2">
      <c r="A175" s="18" t="s">
        <v>147</v>
      </c>
      <c r="B175" s="24" t="s">
        <v>150</v>
      </c>
      <c r="D175" s="4">
        <f>+Enero!F190</f>
        <v>0</v>
      </c>
      <c r="F175" s="4">
        <f t="shared" si="46"/>
        <v>0</v>
      </c>
      <c r="G175" s="17">
        <f t="shared" si="47"/>
        <v>0</v>
      </c>
    </row>
    <row r="176" spans="1:7" x14ac:dyDescent="0.2">
      <c r="A176" s="18" t="s">
        <v>149</v>
      </c>
      <c r="B176" s="24" t="s">
        <v>152</v>
      </c>
      <c r="D176" s="4">
        <f>+Enero!F191</f>
        <v>0</v>
      </c>
      <c r="F176" s="4">
        <f t="shared" si="46"/>
        <v>0</v>
      </c>
      <c r="G176" s="17">
        <f t="shared" si="47"/>
        <v>0</v>
      </c>
    </row>
    <row r="177" spans="1:8" x14ac:dyDescent="0.2">
      <c r="A177" s="18" t="s">
        <v>151</v>
      </c>
      <c r="B177" s="24" t="s">
        <v>330</v>
      </c>
      <c r="C177" s="4">
        <v>2423680</v>
      </c>
      <c r="D177" s="4">
        <f>+Enero!F192</f>
        <v>0</v>
      </c>
      <c r="F177" s="4">
        <f t="shared" ref="F177" si="48">+E177+D177</f>
        <v>0</v>
      </c>
      <c r="G177" s="17">
        <f t="shared" ref="G177" si="49">+C177-F177</f>
        <v>2423680</v>
      </c>
    </row>
    <row r="178" spans="1:8" x14ac:dyDescent="0.2">
      <c r="A178" s="19"/>
      <c r="B178" s="35"/>
    </row>
    <row r="179" spans="1:8" x14ac:dyDescent="0.2">
      <c r="A179" s="19"/>
      <c r="B179" s="19"/>
    </row>
    <row r="180" spans="1:8" x14ac:dyDescent="0.2">
      <c r="A180" s="19"/>
      <c r="B180" s="19"/>
    </row>
    <row r="181" spans="1:8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618747.4</v>
      </c>
      <c r="E181" s="32">
        <f t="shared" ref="E181:G181" si="50">+E182</f>
        <v>1280994</v>
      </c>
      <c r="F181" s="32">
        <f t="shared" si="50"/>
        <v>2100617.42</v>
      </c>
      <c r="G181" s="32">
        <f t="shared" si="50"/>
        <v>3164922.58</v>
      </c>
    </row>
    <row r="182" spans="1:8" x14ac:dyDescent="0.2">
      <c r="A182" s="10" t="s">
        <v>155</v>
      </c>
      <c r="B182" s="11" t="s">
        <v>156</v>
      </c>
      <c r="C182" s="32">
        <f>SUM(C183:C198)</f>
        <v>5265540</v>
      </c>
      <c r="D182" s="32">
        <f>SUM(D190:D206)</f>
        <v>618747.4</v>
      </c>
      <c r="E182" s="32">
        <f t="shared" ref="E182:G182" si="51">SUM(E183:E197)</f>
        <v>1280994</v>
      </c>
      <c r="F182" s="32">
        <f t="shared" si="51"/>
        <v>2100617.42</v>
      </c>
      <c r="G182" s="32">
        <f t="shared" si="51"/>
        <v>3164922.58</v>
      </c>
    </row>
    <row r="183" spans="1:8" x14ac:dyDescent="0.2">
      <c r="A183" s="18" t="s">
        <v>157</v>
      </c>
      <c r="B183" s="24" t="s">
        <v>158</v>
      </c>
      <c r="C183" s="4">
        <v>2702980</v>
      </c>
      <c r="D183" s="4">
        <f>+Enero!F197</f>
        <v>63942.42</v>
      </c>
      <c r="E183" s="6">
        <v>68489.14</v>
      </c>
      <c r="F183" s="4">
        <f t="shared" ref="F183:F198" si="52">+E183+D183</f>
        <v>132431.56</v>
      </c>
      <c r="G183" s="17">
        <f t="shared" ref="G183:G198" si="53">+C183-F183</f>
        <v>2570548.44</v>
      </c>
    </row>
    <row r="184" spans="1:8" x14ac:dyDescent="0.2">
      <c r="A184" s="18" t="s">
        <v>159</v>
      </c>
      <c r="B184" s="19" t="s">
        <v>160</v>
      </c>
      <c r="D184" s="4">
        <f>+Enero!F198</f>
        <v>15000</v>
      </c>
      <c r="E184" s="6">
        <v>38402.53</v>
      </c>
      <c r="F184" s="4">
        <f t="shared" si="52"/>
        <v>53402.53</v>
      </c>
      <c r="G184" s="17">
        <f t="shared" si="53"/>
        <v>-53402.53</v>
      </c>
      <c r="H184" s="17"/>
    </row>
    <row r="185" spans="1:8" x14ac:dyDescent="0.2">
      <c r="A185" s="18" t="s">
        <v>161</v>
      </c>
      <c r="B185" s="19" t="s">
        <v>162</v>
      </c>
      <c r="C185" s="4">
        <v>460460</v>
      </c>
      <c r="D185" s="4">
        <f>+Enero!F199</f>
        <v>14400</v>
      </c>
      <c r="E185" s="6">
        <v>14200</v>
      </c>
      <c r="F185" s="4">
        <f t="shared" si="52"/>
        <v>28600</v>
      </c>
      <c r="G185" s="17">
        <f t="shared" si="53"/>
        <v>431860</v>
      </c>
    </row>
    <row r="186" spans="1:8" x14ac:dyDescent="0.2">
      <c r="A186" s="18" t="s">
        <v>163</v>
      </c>
      <c r="B186" s="24" t="s">
        <v>164</v>
      </c>
      <c r="C186" s="4">
        <v>282100</v>
      </c>
      <c r="D186" s="4">
        <f>+Enero!F200</f>
        <v>0</v>
      </c>
      <c r="E186" s="6">
        <v>6667.68</v>
      </c>
      <c r="F186" s="4">
        <f t="shared" si="52"/>
        <v>6667.68</v>
      </c>
      <c r="G186" s="17">
        <f t="shared" si="53"/>
        <v>275432.32000000001</v>
      </c>
    </row>
    <row r="187" spans="1:8" x14ac:dyDescent="0.2">
      <c r="A187" s="18" t="s">
        <v>0</v>
      </c>
      <c r="B187" s="24" t="s">
        <v>304</v>
      </c>
      <c r="D187" s="4">
        <f>+Enero!F201</f>
        <v>278280</v>
      </c>
      <c r="E187" s="6">
        <v>894452.65</v>
      </c>
      <c r="F187" s="4">
        <f t="shared" si="52"/>
        <v>1172732.6499999999</v>
      </c>
      <c r="G187" s="17">
        <f t="shared" si="53"/>
        <v>-1172732.6499999999</v>
      </c>
    </row>
    <row r="188" spans="1:8" x14ac:dyDescent="0.2">
      <c r="A188" s="18" t="s">
        <v>165</v>
      </c>
      <c r="B188" s="24" t="s">
        <v>74</v>
      </c>
      <c r="D188" s="4">
        <f>+Enero!F202</f>
        <v>0</v>
      </c>
      <c r="E188" s="6"/>
      <c r="F188" s="4">
        <f t="shared" si="52"/>
        <v>0</v>
      </c>
      <c r="G188" s="17">
        <f t="shared" si="53"/>
        <v>0</v>
      </c>
    </row>
    <row r="189" spans="1:8" x14ac:dyDescent="0.2">
      <c r="A189" s="18" t="s">
        <v>166</v>
      </c>
      <c r="B189" s="19" t="s">
        <v>167</v>
      </c>
      <c r="C189" s="4">
        <v>1820000</v>
      </c>
      <c r="D189" s="4">
        <f>+Enero!F203</f>
        <v>109001</v>
      </c>
      <c r="E189" s="6"/>
      <c r="F189" s="4">
        <f t="shared" si="52"/>
        <v>109001</v>
      </c>
      <c r="G189" s="17">
        <f t="shared" si="53"/>
        <v>1710999</v>
      </c>
    </row>
    <row r="190" spans="1:8" x14ac:dyDescent="0.2">
      <c r="A190" s="18" t="s">
        <v>168</v>
      </c>
      <c r="B190" s="19" t="s">
        <v>169</v>
      </c>
      <c r="C190" s="6"/>
      <c r="D190" s="4">
        <f>+Enero!F204</f>
        <v>150000</v>
      </c>
      <c r="E190" s="6">
        <v>150000</v>
      </c>
      <c r="F190" s="4">
        <f t="shared" si="52"/>
        <v>300000</v>
      </c>
      <c r="G190" s="17">
        <f t="shared" si="53"/>
        <v>-300000</v>
      </c>
    </row>
    <row r="191" spans="1:8" x14ac:dyDescent="0.2">
      <c r="A191" s="18" t="s">
        <v>170</v>
      </c>
      <c r="B191" s="19" t="s">
        <v>171</v>
      </c>
      <c r="C191" s="6"/>
      <c r="D191" s="4">
        <f>+Enero!F205</f>
        <v>100000</v>
      </c>
      <c r="E191" s="6"/>
      <c r="F191" s="4">
        <f t="shared" si="52"/>
        <v>100000</v>
      </c>
      <c r="G191" s="17">
        <f t="shared" si="53"/>
        <v>-100000</v>
      </c>
    </row>
    <row r="192" spans="1:8" x14ac:dyDescent="0.2">
      <c r="A192" s="18" t="s">
        <v>172</v>
      </c>
      <c r="B192" s="24" t="s">
        <v>173</v>
      </c>
      <c r="C192" s="6"/>
      <c r="D192" s="4">
        <f>+Enero!F206</f>
        <v>85000</v>
      </c>
      <c r="E192" s="6">
        <v>85000</v>
      </c>
      <c r="F192" s="4">
        <f t="shared" si="52"/>
        <v>170000</v>
      </c>
      <c r="G192" s="17">
        <f t="shared" si="53"/>
        <v>-170000</v>
      </c>
    </row>
    <row r="193" spans="1:7" x14ac:dyDescent="0.2">
      <c r="A193" s="18" t="s">
        <v>1</v>
      </c>
      <c r="B193" s="3" t="s">
        <v>69</v>
      </c>
      <c r="C193" s="6"/>
      <c r="D193" s="4">
        <f>+Enero!F207</f>
        <v>0</v>
      </c>
      <c r="E193" s="6"/>
      <c r="F193" s="4">
        <f t="shared" si="52"/>
        <v>0</v>
      </c>
      <c r="G193" s="17">
        <f t="shared" si="53"/>
        <v>0</v>
      </c>
    </row>
    <row r="194" spans="1:7" x14ac:dyDescent="0.2">
      <c r="A194" s="18" t="s">
        <v>174</v>
      </c>
      <c r="B194" s="24" t="s">
        <v>278</v>
      </c>
      <c r="C194" s="36"/>
      <c r="D194" s="4">
        <f>+Enero!F208</f>
        <v>0</v>
      </c>
      <c r="E194" s="6"/>
      <c r="F194" s="4">
        <f t="shared" si="52"/>
        <v>0</v>
      </c>
      <c r="G194" s="17">
        <f t="shared" si="53"/>
        <v>0</v>
      </c>
    </row>
    <row r="195" spans="1:7" x14ac:dyDescent="0.2">
      <c r="A195" s="18" t="s">
        <v>175</v>
      </c>
      <c r="B195" s="19" t="s">
        <v>300</v>
      </c>
      <c r="C195" s="6"/>
      <c r="D195" s="4">
        <f>+Enero!F209</f>
        <v>4000</v>
      </c>
      <c r="E195" s="6">
        <v>12500</v>
      </c>
      <c r="F195" s="4">
        <f t="shared" si="52"/>
        <v>16500</v>
      </c>
      <c r="G195" s="17">
        <f t="shared" si="53"/>
        <v>-16500</v>
      </c>
    </row>
    <row r="196" spans="1:7" x14ac:dyDescent="0.2">
      <c r="A196" s="18" t="s">
        <v>176</v>
      </c>
      <c r="B196" s="19" t="s">
        <v>178</v>
      </c>
      <c r="C196" s="6"/>
      <c r="D196" s="4">
        <f>+Enero!F210</f>
        <v>0</v>
      </c>
      <c r="E196" s="6"/>
      <c r="F196" s="4">
        <f t="shared" si="52"/>
        <v>0</v>
      </c>
      <c r="G196" s="17">
        <f t="shared" si="53"/>
        <v>0</v>
      </c>
    </row>
    <row r="197" spans="1:7" x14ac:dyDescent="0.2">
      <c r="A197" s="18" t="s">
        <v>279</v>
      </c>
      <c r="B197" s="6" t="s">
        <v>277</v>
      </c>
      <c r="C197" s="6"/>
      <c r="D197" s="4">
        <f>+Enero!F211</f>
        <v>0</v>
      </c>
      <c r="E197" s="6">
        <v>11282</v>
      </c>
      <c r="F197" s="4">
        <f t="shared" si="52"/>
        <v>11282</v>
      </c>
      <c r="G197" s="17">
        <f t="shared" si="53"/>
        <v>-11282</v>
      </c>
    </row>
    <row r="198" spans="1:7" x14ac:dyDescent="0.2">
      <c r="A198" s="18" t="s">
        <v>280</v>
      </c>
      <c r="B198" s="6" t="s">
        <v>178</v>
      </c>
      <c r="C198" s="6"/>
      <c r="D198" s="4">
        <f>+Enero!F212</f>
        <v>0</v>
      </c>
      <c r="E198" s="6"/>
      <c r="F198" s="4">
        <f t="shared" si="52"/>
        <v>0</v>
      </c>
      <c r="G198" s="17">
        <f t="shared" si="53"/>
        <v>0</v>
      </c>
    </row>
    <row r="199" spans="1:7" x14ac:dyDescent="0.2">
      <c r="A199" s="18"/>
      <c r="B199" s="19"/>
    </row>
    <row r="200" spans="1:7" x14ac:dyDescent="0.2">
      <c r="A200" s="18"/>
      <c r="B200" s="19"/>
    </row>
    <row r="201" spans="1:7" x14ac:dyDescent="0.2">
      <c r="A201" s="18"/>
      <c r="B201" s="5"/>
    </row>
    <row r="202" spans="1:7" x14ac:dyDescent="0.2">
      <c r="A202" s="18"/>
      <c r="B202" s="5" t="s">
        <v>251</v>
      </c>
      <c r="F202" s="33" t="str">
        <f>+F137</f>
        <v>FEBRERO DE 2020</v>
      </c>
    </row>
    <row r="203" spans="1:7" x14ac:dyDescent="0.2">
      <c r="A203" s="18"/>
      <c r="B203" s="19"/>
      <c r="C203" s="34"/>
      <c r="D203" s="34"/>
      <c r="E203" s="34"/>
      <c r="F203" s="34"/>
      <c r="G203" s="19"/>
    </row>
    <row r="204" spans="1:7" x14ac:dyDescent="0.2">
      <c r="A204" s="18"/>
      <c r="B204" s="19"/>
      <c r="C204" s="14"/>
      <c r="D204" s="14"/>
      <c r="E204" s="14"/>
      <c r="F204" s="14"/>
      <c r="G204" s="13"/>
    </row>
    <row r="205" spans="1:7" x14ac:dyDescent="0.2">
      <c r="A205" s="10" t="s">
        <v>179</v>
      </c>
      <c r="B205" s="11" t="s">
        <v>180</v>
      </c>
      <c r="C205" s="22">
        <f>+C206+C218</f>
        <v>18014600</v>
      </c>
      <c r="D205" s="22">
        <f t="shared" ref="D205:G205" si="54">+D206+D218</f>
        <v>139873.70000000001</v>
      </c>
      <c r="E205" s="4">
        <f t="shared" si="54"/>
        <v>0</v>
      </c>
      <c r="F205" s="4">
        <f t="shared" si="54"/>
        <v>139873.70000000001</v>
      </c>
      <c r="G205" s="4">
        <f t="shared" si="54"/>
        <v>17874726.300000001</v>
      </c>
    </row>
    <row r="206" spans="1:7" x14ac:dyDescent="0.2">
      <c r="A206" s="10" t="s">
        <v>181</v>
      </c>
      <c r="B206" s="11" t="s">
        <v>182</v>
      </c>
      <c r="C206" s="14">
        <f>SUM(C207:C216)</f>
        <v>12554600</v>
      </c>
      <c r="D206" s="14">
        <f t="shared" ref="D206:G206" si="55">SUM(D207:D216)</f>
        <v>139873.70000000001</v>
      </c>
      <c r="E206" s="14">
        <f t="shared" si="55"/>
        <v>0</v>
      </c>
      <c r="F206" s="14">
        <f t="shared" si="55"/>
        <v>139873.70000000001</v>
      </c>
      <c r="G206" s="14">
        <f t="shared" si="55"/>
        <v>12414726.300000001</v>
      </c>
    </row>
    <row r="207" spans="1:7" x14ac:dyDescent="0.2">
      <c r="A207" s="18" t="s">
        <v>183</v>
      </c>
      <c r="B207" s="19" t="s">
        <v>184</v>
      </c>
      <c r="C207" s="6"/>
      <c r="D207" s="4">
        <f>+Enero!F223</f>
        <v>0</v>
      </c>
      <c r="F207" s="4">
        <f t="shared" ref="F207:F215" si="56">+E207+D207</f>
        <v>0</v>
      </c>
      <c r="G207" s="17">
        <f t="shared" ref="G207:G215" si="57">+C207-F207</f>
        <v>0</v>
      </c>
    </row>
    <row r="208" spans="1:7" x14ac:dyDescent="0.2">
      <c r="A208" s="18" t="s">
        <v>185</v>
      </c>
      <c r="B208" s="24" t="s">
        <v>186</v>
      </c>
      <c r="C208" s="6"/>
      <c r="D208" s="4">
        <f>+Enero!F224</f>
        <v>0</v>
      </c>
      <c r="F208" s="4">
        <f t="shared" si="56"/>
        <v>0</v>
      </c>
      <c r="G208" s="17">
        <f t="shared" si="57"/>
        <v>0</v>
      </c>
    </row>
    <row r="209" spans="1:7" x14ac:dyDescent="0.2">
      <c r="A209" s="18" t="s">
        <v>187</v>
      </c>
      <c r="B209" s="24" t="s">
        <v>188</v>
      </c>
      <c r="C209" s="6">
        <v>3400000</v>
      </c>
      <c r="D209" s="4">
        <f>+Enero!F225</f>
        <v>0</v>
      </c>
      <c r="F209" s="4">
        <f t="shared" si="56"/>
        <v>0</v>
      </c>
      <c r="G209" s="17">
        <f t="shared" si="57"/>
        <v>3400000</v>
      </c>
    </row>
    <row r="210" spans="1:7" x14ac:dyDescent="0.2">
      <c r="A210" s="18" t="s">
        <v>189</v>
      </c>
      <c r="B210" s="24" t="s">
        <v>190</v>
      </c>
      <c r="C210" s="6"/>
      <c r="D210" s="4">
        <f>+Enero!F226</f>
        <v>0</v>
      </c>
      <c r="F210" s="4">
        <f t="shared" si="56"/>
        <v>0</v>
      </c>
      <c r="G210" s="17">
        <f t="shared" si="57"/>
        <v>0</v>
      </c>
    </row>
    <row r="211" spans="1:7" x14ac:dyDescent="0.2">
      <c r="A211" s="18" t="s">
        <v>191</v>
      </c>
      <c r="B211" s="24" t="s">
        <v>192</v>
      </c>
      <c r="C211" s="6"/>
      <c r="D211" s="4">
        <f>+Enero!F227</f>
        <v>130343.7</v>
      </c>
      <c r="F211" s="4">
        <f t="shared" si="56"/>
        <v>130343.7</v>
      </c>
      <c r="G211" s="17">
        <f t="shared" si="57"/>
        <v>-130343.7</v>
      </c>
    </row>
    <row r="212" spans="1:7" x14ac:dyDescent="0.2">
      <c r="A212" s="18" t="s">
        <v>193</v>
      </c>
      <c r="B212" s="24" t="s">
        <v>194</v>
      </c>
      <c r="C212" s="6"/>
      <c r="D212" s="4">
        <f>+Enero!F228</f>
        <v>0</v>
      </c>
      <c r="F212" s="4">
        <f t="shared" si="56"/>
        <v>0</v>
      </c>
      <c r="G212" s="17">
        <f t="shared" si="57"/>
        <v>0</v>
      </c>
    </row>
    <row r="213" spans="1:7" x14ac:dyDescent="0.2">
      <c r="A213" s="18" t="s">
        <v>195</v>
      </c>
      <c r="B213" s="24" t="s">
        <v>196</v>
      </c>
      <c r="C213" s="6">
        <v>127400</v>
      </c>
      <c r="D213" s="4">
        <f>+Enero!F229</f>
        <v>0</v>
      </c>
      <c r="F213" s="4">
        <f t="shared" si="56"/>
        <v>0</v>
      </c>
      <c r="G213" s="17">
        <f t="shared" si="57"/>
        <v>127400</v>
      </c>
    </row>
    <row r="214" spans="1:7" x14ac:dyDescent="0.2">
      <c r="A214" s="18" t="s">
        <v>197</v>
      </c>
      <c r="B214" s="24" t="s">
        <v>198</v>
      </c>
      <c r="D214" s="4">
        <f>+Enero!F230</f>
        <v>9530</v>
      </c>
      <c r="F214" s="4">
        <f t="shared" si="56"/>
        <v>9530</v>
      </c>
      <c r="G214" s="17">
        <f t="shared" si="57"/>
        <v>-9530</v>
      </c>
    </row>
    <row r="215" spans="1:7" x14ac:dyDescent="0.2">
      <c r="A215" s="18" t="s">
        <v>199</v>
      </c>
      <c r="B215" s="24" t="s">
        <v>200</v>
      </c>
      <c r="D215" s="4">
        <f>+Enero!F231</f>
        <v>0</v>
      </c>
      <c r="F215" s="4">
        <f t="shared" si="56"/>
        <v>0</v>
      </c>
      <c r="G215" s="17">
        <f t="shared" si="57"/>
        <v>0</v>
      </c>
    </row>
    <row r="216" spans="1:7" x14ac:dyDescent="0.2">
      <c r="A216" s="18" t="s">
        <v>327</v>
      </c>
      <c r="B216" s="24" t="s">
        <v>328</v>
      </c>
      <c r="C216" s="4">
        <v>9027200</v>
      </c>
      <c r="D216" s="4">
        <f>+Enero!F232</f>
        <v>0</v>
      </c>
      <c r="F216" s="4">
        <f t="shared" ref="F216" si="58">+E216+D216</f>
        <v>0</v>
      </c>
      <c r="G216" s="17">
        <f t="shared" ref="G216" si="59">+C216-F216</f>
        <v>9027200</v>
      </c>
    </row>
    <row r="217" spans="1:7" x14ac:dyDescent="0.2">
      <c r="A217" s="18"/>
      <c r="B217" s="24"/>
      <c r="C217" s="14"/>
      <c r="D217" s="14"/>
      <c r="E217" s="14"/>
      <c r="F217" s="14"/>
      <c r="G217" s="13"/>
    </row>
    <row r="218" spans="1:7" x14ac:dyDescent="0.2">
      <c r="A218" s="10" t="s">
        <v>201</v>
      </c>
      <c r="B218" s="37" t="s">
        <v>202</v>
      </c>
      <c r="C218" s="22">
        <f>+C219</f>
        <v>5460000</v>
      </c>
      <c r="D218" s="22">
        <f t="shared" ref="D218:G218" si="60">+D219</f>
        <v>0</v>
      </c>
      <c r="E218" s="22">
        <f t="shared" si="60"/>
        <v>0</v>
      </c>
      <c r="F218" s="22">
        <f t="shared" si="60"/>
        <v>0</v>
      </c>
      <c r="G218" s="22">
        <f t="shared" si="60"/>
        <v>5460000</v>
      </c>
    </row>
    <row r="219" spans="1:7" x14ac:dyDescent="0.2">
      <c r="A219" s="10" t="s">
        <v>203</v>
      </c>
      <c r="B219" s="37" t="s">
        <v>204</v>
      </c>
      <c r="C219" s="14">
        <f>SUM(C220:C226)</f>
        <v>5460000</v>
      </c>
      <c r="D219" s="14">
        <f t="shared" ref="D219:G219" si="61">SUM(D220:D226)</f>
        <v>0</v>
      </c>
      <c r="E219" s="14">
        <f t="shared" si="61"/>
        <v>0</v>
      </c>
      <c r="F219" s="14">
        <f t="shared" si="61"/>
        <v>0</v>
      </c>
      <c r="G219" s="14">
        <f t="shared" si="61"/>
        <v>5460000</v>
      </c>
    </row>
    <row r="220" spans="1:7" x14ac:dyDescent="0.2">
      <c r="A220" s="18" t="s">
        <v>205</v>
      </c>
      <c r="B220" s="24" t="s">
        <v>206</v>
      </c>
      <c r="D220" s="4">
        <f>+Enero!F236</f>
        <v>0</v>
      </c>
      <c r="F220" s="4">
        <f t="shared" ref="F220:F224" si="62">+E220+D220</f>
        <v>0</v>
      </c>
      <c r="G220" s="17">
        <f t="shared" ref="G220:G224" si="63">+C220-F220</f>
        <v>0</v>
      </c>
    </row>
    <row r="221" spans="1:7" x14ac:dyDescent="0.2">
      <c r="A221" s="18" t="s">
        <v>207</v>
      </c>
      <c r="B221" s="24" t="s">
        <v>240</v>
      </c>
      <c r="C221" s="4">
        <v>900000</v>
      </c>
      <c r="D221" s="4">
        <f>+Enero!F237</f>
        <v>0</v>
      </c>
      <c r="F221" s="4">
        <f t="shared" si="62"/>
        <v>0</v>
      </c>
      <c r="G221" s="17">
        <f t="shared" si="63"/>
        <v>900000</v>
      </c>
    </row>
    <row r="222" spans="1:7" x14ac:dyDescent="0.2">
      <c r="A222" s="18" t="s">
        <v>208</v>
      </c>
      <c r="B222" s="3" t="s">
        <v>320</v>
      </c>
      <c r="D222" s="4">
        <f>+Enero!F238</f>
        <v>0</v>
      </c>
      <c r="F222" s="4">
        <f t="shared" si="62"/>
        <v>0</v>
      </c>
      <c r="G222" s="17">
        <f t="shared" si="63"/>
        <v>0</v>
      </c>
    </row>
    <row r="223" spans="1:7" x14ac:dyDescent="0.2">
      <c r="A223" s="18" t="s">
        <v>209</v>
      </c>
      <c r="B223" s="3" t="s">
        <v>321</v>
      </c>
      <c r="C223" s="4">
        <v>840000</v>
      </c>
      <c r="D223" s="4">
        <f>+Enero!F239</f>
        <v>0</v>
      </c>
      <c r="F223" s="4">
        <f t="shared" si="62"/>
        <v>0</v>
      </c>
      <c r="G223" s="17">
        <f t="shared" si="63"/>
        <v>840000</v>
      </c>
    </row>
    <row r="224" spans="1:7" x14ac:dyDescent="0.2">
      <c r="A224" s="18" t="s">
        <v>210</v>
      </c>
      <c r="B224" s="24" t="s">
        <v>322</v>
      </c>
      <c r="C224" s="4">
        <v>1400000</v>
      </c>
      <c r="D224" s="4">
        <f>+Enero!F240</f>
        <v>0</v>
      </c>
      <c r="F224" s="4">
        <f t="shared" si="62"/>
        <v>0</v>
      </c>
      <c r="G224" s="17">
        <f t="shared" si="63"/>
        <v>1400000</v>
      </c>
    </row>
    <row r="225" spans="1:7" x14ac:dyDescent="0.2">
      <c r="A225" s="18" t="s">
        <v>323</v>
      </c>
      <c r="B225" s="24" t="s">
        <v>325</v>
      </c>
      <c r="C225" s="4">
        <v>1200000</v>
      </c>
      <c r="F225" s="4">
        <f t="shared" ref="F225" si="64">+E225+D225</f>
        <v>0</v>
      </c>
      <c r="G225" s="17">
        <f t="shared" ref="G225" si="65">+C225-F225</f>
        <v>1200000</v>
      </c>
    </row>
    <row r="226" spans="1:7" x14ac:dyDescent="0.2">
      <c r="A226" s="18" t="s">
        <v>324</v>
      </c>
      <c r="B226" s="3" t="s">
        <v>326</v>
      </c>
      <c r="C226" s="4">
        <v>1120000</v>
      </c>
      <c r="F226" s="4">
        <f t="shared" ref="F226" si="66">+E226+D226</f>
        <v>0</v>
      </c>
      <c r="G226" s="17">
        <f t="shared" ref="G226" si="67">+C226-F226</f>
        <v>1120000</v>
      </c>
    </row>
    <row r="227" spans="1:7" x14ac:dyDescent="0.2">
      <c r="A227" s="18"/>
      <c r="B227" s="19"/>
    </row>
    <row r="228" spans="1:7" x14ac:dyDescent="0.2">
      <c r="A228" s="18"/>
      <c r="B228" s="19"/>
    </row>
    <row r="229" spans="1:7" x14ac:dyDescent="0.2">
      <c r="A229" s="18"/>
      <c r="B229" s="19"/>
    </row>
    <row r="230" spans="1:7" x14ac:dyDescent="0.2">
      <c r="A230" s="18"/>
      <c r="B230" s="19"/>
    </row>
    <row r="231" spans="1:7" x14ac:dyDescent="0.2">
      <c r="A231" s="10" t="s">
        <v>211</v>
      </c>
      <c r="B231" s="11" t="s">
        <v>212</v>
      </c>
      <c r="C231" s="22">
        <f>+C232</f>
        <v>0</v>
      </c>
      <c r="D231" s="22">
        <f t="shared" ref="D231:G232" si="68">+D232</f>
        <v>4563341.53</v>
      </c>
      <c r="E231" s="22">
        <f t="shared" si="68"/>
        <v>371690.93</v>
      </c>
      <c r="F231" s="22">
        <f t="shared" si="68"/>
        <v>4935032.46</v>
      </c>
      <c r="G231" s="22">
        <f t="shared" si="68"/>
        <v>-4935032.46</v>
      </c>
    </row>
    <row r="232" spans="1:7" x14ac:dyDescent="0.2">
      <c r="A232" s="10" t="s">
        <v>213</v>
      </c>
      <c r="B232" s="11" t="s">
        <v>214</v>
      </c>
      <c r="C232" s="22">
        <f>+C233</f>
        <v>0</v>
      </c>
      <c r="D232" s="22">
        <f t="shared" si="68"/>
        <v>4563341.53</v>
      </c>
      <c r="E232" s="22">
        <f t="shared" si="68"/>
        <v>371690.93</v>
      </c>
      <c r="F232" s="22">
        <f t="shared" si="68"/>
        <v>4935032.46</v>
      </c>
      <c r="G232" s="22">
        <f t="shared" si="68"/>
        <v>-4935032.46</v>
      </c>
    </row>
    <row r="233" spans="1:7" x14ac:dyDescent="0.2">
      <c r="A233" s="18" t="s">
        <v>215</v>
      </c>
      <c r="B233" s="19" t="s">
        <v>216</v>
      </c>
      <c r="D233" s="4">
        <f>+Enero!F249</f>
        <v>4563341.53</v>
      </c>
      <c r="E233" s="4">
        <f>31000+48988.93+4600+267102+20000</f>
        <v>371690.93</v>
      </c>
      <c r="F233" s="4">
        <f t="shared" ref="F233" si="69">+E233+D233</f>
        <v>4935032.46</v>
      </c>
      <c r="G233" s="17">
        <f t="shared" ref="G233" si="70">+C233-F233</f>
        <v>-4935032.46</v>
      </c>
    </row>
    <row r="234" spans="1:7" x14ac:dyDescent="0.2">
      <c r="A234" s="18" t="s">
        <v>217</v>
      </c>
      <c r="B234" s="19" t="s">
        <v>218</v>
      </c>
      <c r="D234" s="4">
        <f>+Enero!F250</f>
        <v>0</v>
      </c>
      <c r="G234" s="17">
        <f t="shared" ref="G234:G235" si="71">+C234-F234</f>
        <v>0</v>
      </c>
    </row>
    <row r="235" spans="1:7" x14ac:dyDescent="0.2">
      <c r="A235" s="19"/>
      <c r="B235" s="19"/>
      <c r="G235" s="17">
        <f t="shared" si="71"/>
        <v>0</v>
      </c>
    </row>
    <row r="236" spans="1:7" x14ac:dyDescent="0.2">
      <c r="A236" s="19"/>
      <c r="B236" s="19"/>
    </row>
    <row r="237" spans="1:7" x14ac:dyDescent="0.2">
      <c r="A237" s="10" t="s">
        <v>219</v>
      </c>
      <c r="B237" s="11" t="s">
        <v>220</v>
      </c>
      <c r="C237" s="12">
        <f>+C238</f>
        <v>10812620</v>
      </c>
      <c r="D237" s="12">
        <f t="shared" ref="D237:G238" si="72">+D238</f>
        <v>447739.15</v>
      </c>
      <c r="E237" s="12">
        <f t="shared" si="72"/>
        <v>233507.69999999998</v>
      </c>
      <c r="F237" s="12">
        <f t="shared" si="72"/>
        <v>700690.41</v>
      </c>
      <c r="G237" s="12">
        <f t="shared" si="72"/>
        <v>10111929.59</v>
      </c>
    </row>
    <row r="238" spans="1:7" x14ac:dyDescent="0.2">
      <c r="A238" s="10" t="s">
        <v>221</v>
      </c>
      <c r="B238" s="11" t="s">
        <v>222</v>
      </c>
      <c r="C238" s="12">
        <f>+C240</f>
        <v>10812620</v>
      </c>
      <c r="D238" s="12">
        <f t="shared" ref="D238" si="73">+D240</f>
        <v>447739.15</v>
      </c>
      <c r="E238" s="12">
        <f>+E239</f>
        <v>233507.69999999998</v>
      </c>
      <c r="F238" s="12">
        <f t="shared" si="72"/>
        <v>700690.41</v>
      </c>
      <c r="G238" s="12">
        <f t="shared" si="72"/>
        <v>10111929.59</v>
      </c>
    </row>
    <row r="239" spans="1:7" x14ac:dyDescent="0.2">
      <c r="A239" s="10" t="s">
        <v>223</v>
      </c>
      <c r="B239" s="11" t="s">
        <v>222</v>
      </c>
      <c r="C239" s="12">
        <f>+C240+C241</f>
        <v>10812620</v>
      </c>
      <c r="D239" s="12">
        <f t="shared" ref="D239" si="74">+D240+D241</f>
        <v>467182.71</v>
      </c>
      <c r="E239" s="12">
        <f t="shared" ref="E239" si="75">+E240+E241</f>
        <v>233507.69999999998</v>
      </c>
      <c r="F239" s="12">
        <f t="shared" ref="F239" si="76">+F240+F241</f>
        <v>700690.41</v>
      </c>
      <c r="G239" s="12">
        <f t="shared" ref="G239" si="77">+G240+G241</f>
        <v>10111929.59</v>
      </c>
    </row>
    <row r="240" spans="1:7" x14ac:dyDescent="0.2">
      <c r="A240" s="18" t="s">
        <v>224</v>
      </c>
      <c r="B240" s="19" t="s">
        <v>225</v>
      </c>
      <c r="C240" s="6">
        <v>10812620</v>
      </c>
      <c r="D240" s="4">
        <f>+Enero!F256</f>
        <v>447739.15</v>
      </c>
      <c r="E240" s="4">
        <v>223789.4</v>
      </c>
      <c r="F240" s="4">
        <f>+E240+D240</f>
        <v>671528.55</v>
      </c>
      <c r="G240" s="17">
        <f t="shared" ref="G240:G241" si="78">+C240-F240</f>
        <v>10141091.449999999</v>
      </c>
    </row>
    <row r="241" spans="1:7" x14ac:dyDescent="0.2">
      <c r="A241" s="18" t="s">
        <v>301</v>
      </c>
      <c r="B241" s="19" t="s">
        <v>302</v>
      </c>
      <c r="D241" s="4">
        <f>+Enero!F257</f>
        <v>19443.560000000001</v>
      </c>
      <c r="E241" s="4">
        <v>9718.2999999999993</v>
      </c>
      <c r="F241" s="4">
        <f>+E241+D241</f>
        <v>29161.86</v>
      </c>
      <c r="G241" s="17">
        <f t="shared" si="78"/>
        <v>-29161.86</v>
      </c>
    </row>
    <row r="242" spans="1:7" x14ac:dyDescent="0.2">
      <c r="A242" s="19"/>
      <c r="B242" s="19"/>
      <c r="D242" s="6"/>
    </row>
    <row r="243" spans="1:7" x14ac:dyDescent="0.2">
      <c r="A243" s="19"/>
      <c r="B243" s="19"/>
    </row>
    <row r="244" spans="1:7" x14ac:dyDescent="0.2">
      <c r="A244" s="19"/>
      <c r="B244" s="19"/>
    </row>
    <row r="245" spans="1:7" x14ac:dyDescent="0.2">
      <c r="A245" s="19"/>
      <c r="B245" s="19"/>
    </row>
    <row r="246" spans="1:7" x14ac:dyDescent="0.2">
      <c r="A246" s="19"/>
      <c r="B246" s="19"/>
    </row>
    <row r="247" spans="1:7" x14ac:dyDescent="0.2">
      <c r="A247" s="19"/>
      <c r="B247" s="19"/>
    </row>
    <row r="248" spans="1:7" x14ac:dyDescent="0.2">
      <c r="A248" s="19"/>
      <c r="B248" s="19"/>
    </row>
    <row r="249" spans="1:7" x14ac:dyDescent="0.2">
      <c r="A249" s="19"/>
      <c r="B249" s="19"/>
    </row>
    <row r="250" spans="1:7" x14ac:dyDescent="0.2">
      <c r="A250" s="19"/>
      <c r="B250" s="19"/>
    </row>
    <row r="251" spans="1:7" x14ac:dyDescent="0.2">
      <c r="A251" s="19"/>
      <c r="B251" s="19"/>
    </row>
    <row r="252" spans="1:7" x14ac:dyDescent="0.2">
      <c r="A252" s="19"/>
      <c r="B252" s="19"/>
    </row>
    <row r="253" spans="1:7" x14ac:dyDescent="0.2">
      <c r="A253" s="19"/>
      <c r="B253" s="19"/>
    </row>
    <row r="254" spans="1:7" x14ac:dyDescent="0.2">
      <c r="A254" s="19"/>
      <c r="B254" s="19"/>
    </row>
    <row r="255" spans="1:7" x14ac:dyDescent="0.2">
      <c r="A255" s="19"/>
      <c r="B255" s="19"/>
    </row>
    <row r="256" spans="1:7" x14ac:dyDescent="0.2">
      <c r="A256" s="19"/>
      <c r="B256" s="19"/>
    </row>
    <row r="257" spans="1:7" x14ac:dyDescent="0.2">
      <c r="A257" s="19"/>
      <c r="B257" s="19"/>
    </row>
    <row r="258" spans="1:7" x14ac:dyDescent="0.2">
      <c r="A258" s="19"/>
      <c r="B258" s="19"/>
    </row>
    <row r="259" spans="1:7" x14ac:dyDescent="0.2">
      <c r="A259" s="19"/>
      <c r="B259" s="19"/>
    </row>
    <row r="260" spans="1:7" x14ac:dyDescent="0.2">
      <c r="A260" s="19"/>
      <c r="B260" s="19"/>
    </row>
    <row r="261" spans="1:7" x14ac:dyDescent="0.2">
      <c r="A261" s="19"/>
      <c r="B261" s="19"/>
    </row>
    <row r="262" spans="1:7" x14ac:dyDescent="0.2">
      <c r="A262" s="19"/>
      <c r="B262" s="19"/>
    </row>
    <row r="263" spans="1:7" x14ac:dyDescent="0.2">
      <c r="A263" s="19"/>
      <c r="B263" s="19"/>
    </row>
    <row r="264" spans="1:7" x14ac:dyDescent="0.2">
      <c r="A264" s="19"/>
      <c r="B264" s="19"/>
    </row>
    <row r="265" spans="1:7" x14ac:dyDescent="0.2">
      <c r="A265" s="19"/>
      <c r="B265" s="19"/>
    </row>
    <row r="266" spans="1:7" x14ac:dyDescent="0.2">
      <c r="A266" s="19"/>
      <c r="B266" s="94" t="s">
        <v>227</v>
      </c>
      <c r="C266" s="94"/>
    </row>
    <row r="267" spans="1:7" x14ac:dyDescent="0.2">
      <c r="A267" s="19"/>
      <c r="B267" s="94" t="s">
        <v>92</v>
      </c>
      <c r="C267" s="94"/>
    </row>
    <row r="268" spans="1:7" x14ac:dyDescent="0.2">
      <c r="A268" s="19"/>
      <c r="B268" s="8"/>
      <c r="C268" s="8"/>
    </row>
    <row r="270" spans="1:7" x14ac:dyDescent="0.2">
      <c r="A270" s="38"/>
      <c r="B270" s="39"/>
      <c r="C270" s="40" t="s">
        <v>252</v>
      </c>
      <c r="D270" s="41"/>
      <c r="E270" s="42"/>
      <c r="F270" s="43">
        <v>43889</v>
      </c>
      <c r="G270" s="38"/>
    </row>
    <row r="271" spans="1:7" x14ac:dyDescent="0.2">
      <c r="A271" s="38"/>
      <c r="B271" s="38"/>
      <c r="C271" s="44"/>
      <c r="D271" s="42"/>
      <c r="E271" s="42"/>
      <c r="F271" s="45"/>
      <c r="G271" s="46"/>
    </row>
    <row r="272" spans="1:7" x14ac:dyDescent="0.2">
      <c r="A272" s="95" t="s">
        <v>3</v>
      </c>
      <c r="B272" s="92"/>
      <c r="C272" s="92"/>
      <c r="D272" s="92" t="s">
        <v>253</v>
      </c>
      <c r="E272" s="92"/>
      <c r="F272" s="92"/>
      <c r="G272" s="93"/>
    </row>
    <row r="273" spans="1:7" x14ac:dyDescent="0.2">
      <c r="A273" s="47" t="s">
        <v>254</v>
      </c>
      <c r="B273" s="45"/>
      <c r="C273" s="48">
        <f>+E9</f>
        <v>7446847.6199999992</v>
      </c>
      <c r="D273" s="49" t="s">
        <v>255</v>
      </c>
      <c r="E273" s="50"/>
      <c r="F273" s="45"/>
      <c r="G273" s="51">
        <f>+E143</f>
        <v>7008139.7300000014</v>
      </c>
    </row>
    <row r="274" spans="1:7" x14ac:dyDescent="0.2">
      <c r="A274" s="47" t="s">
        <v>256</v>
      </c>
      <c r="B274" s="45"/>
      <c r="C274" s="52">
        <f>+Enero!G314</f>
        <v>2022464.27</v>
      </c>
      <c r="D274" s="50" t="s">
        <v>257</v>
      </c>
      <c r="E274" s="50"/>
      <c r="F274" s="45"/>
      <c r="G274" s="51">
        <f>+E152</f>
        <v>753477.52999999991</v>
      </c>
    </row>
    <row r="275" spans="1:7" x14ac:dyDescent="0.2">
      <c r="A275" s="47"/>
      <c r="B275" s="45"/>
      <c r="C275" s="52"/>
      <c r="D275" s="50" t="s">
        <v>258</v>
      </c>
      <c r="E275" s="50"/>
      <c r="F275" s="45"/>
      <c r="G275" s="51">
        <f>+E182</f>
        <v>1280994</v>
      </c>
    </row>
    <row r="276" spans="1:7" x14ac:dyDescent="0.2">
      <c r="A276" s="47"/>
      <c r="B276" s="45"/>
      <c r="C276" s="52"/>
      <c r="D276" s="50" t="s">
        <v>259</v>
      </c>
      <c r="E276" s="42"/>
      <c r="F276" s="38"/>
      <c r="G276" s="51">
        <f>+E206</f>
        <v>0</v>
      </c>
    </row>
    <row r="277" spans="1:7" x14ac:dyDescent="0.2">
      <c r="A277" s="47"/>
      <c r="B277" s="45"/>
      <c r="C277" s="52"/>
      <c r="D277" s="50" t="s">
        <v>260</v>
      </c>
      <c r="E277" s="50"/>
      <c r="F277" s="45"/>
      <c r="G277" s="51">
        <f>+E219</f>
        <v>0</v>
      </c>
    </row>
    <row r="278" spans="1:7" x14ac:dyDescent="0.2">
      <c r="A278" s="47"/>
      <c r="B278" s="45"/>
      <c r="C278" s="52"/>
      <c r="D278" s="53" t="s">
        <v>261</v>
      </c>
      <c r="E278" s="42"/>
      <c r="F278" s="38"/>
      <c r="G278" s="51">
        <f>+E231</f>
        <v>371690.93</v>
      </c>
    </row>
    <row r="279" spans="1:7" x14ac:dyDescent="0.2">
      <c r="A279" s="47"/>
      <c r="B279" s="45"/>
      <c r="C279" s="52"/>
      <c r="D279" s="53" t="s">
        <v>276</v>
      </c>
      <c r="E279" s="42"/>
      <c r="F279" s="38"/>
      <c r="G279" s="51">
        <f>+E237</f>
        <v>233507.69999999998</v>
      </c>
    </row>
    <row r="280" spans="1:7" x14ac:dyDescent="0.2">
      <c r="A280" s="47"/>
      <c r="B280" s="45"/>
      <c r="C280" s="52"/>
      <c r="D280" s="50"/>
      <c r="E280" s="50"/>
      <c r="F280" s="45"/>
      <c r="G280" s="51"/>
    </row>
    <row r="281" spans="1:7" x14ac:dyDescent="0.2">
      <c r="A281" s="47" t="s">
        <v>262</v>
      </c>
      <c r="B281" s="45"/>
      <c r="C281" s="45" t="s">
        <v>262</v>
      </c>
      <c r="D281" s="54" t="s">
        <v>263</v>
      </c>
      <c r="E281" s="54"/>
      <c r="F281" s="55"/>
      <c r="G281" s="56">
        <f>SUM(G273:G280)</f>
        <v>9647809.8900000006</v>
      </c>
    </row>
    <row r="282" spans="1:7" x14ac:dyDescent="0.2">
      <c r="A282" s="47"/>
      <c r="B282" s="45"/>
      <c r="C282" s="45"/>
      <c r="D282" s="50" t="s">
        <v>264</v>
      </c>
      <c r="E282" s="50"/>
      <c r="F282" s="45"/>
      <c r="G282" s="51"/>
    </row>
    <row r="283" spans="1:7" x14ac:dyDescent="0.2">
      <c r="A283" s="47"/>
      <c r="B283" s="45"/>
      <c r="C283" s="45"/>
      <c r="D283" s="50" t="s">
        <v>265</v>
      </c>
      <c r="E283" s="50"/>
      <c r="F283" s="45"/>
      <c r="G283" s="51">
        <v>-13766523.699999999</v>
      </c>
    </row>
    <row r="284" spans="1:7" x14ac:dyDescent="0.2">
      <c r="A284" s="47"/>
      <c r="B284" s="45"/>
      <c r="C284" s="45"/>
      <c r="D284" s="50" t="s">
        <v>266</v>
      </c>
      <c r="E284" s="50"/>
      <c r="F284" s="45"/>
      <c r="G284" s="51"/>
    </row>
    <row r="285" spans="1:7" x14ac:dyDescent="0.2">
      <c r="A285" s="47"/>
      <c r="B285" s="45"/>
      <c r="C285" s="45"/>
      <c r="D285" s="50" t="s">
        <v>267</v>
      </c>
      <c r="E285" s="50"/>
      <c r="F285" s="57">
        <v>43861</v>
      </c>
      <c r="G285" s="51">
        <f>+Enero!G310*-1</f>
        <v>11255970.41</v>
      </c>
    </row>
    <row r="286" spans="1:7" x14ac:dyDescent="0.2">
      <c r="A286" s="47"/>
      <c r="B286" s="45"/>
      <c r="C286" s="45"/>
      <c r="D286" s="50" t="s">
        <v>266</v>
      </c>
      <c r="E286" s="50"/>
      <c r="F286" s="45"/>
      <c r="G286" s="51" t="s">
        <v>262</v>
      </c>
    </row>
    <row r="287" spans="1:7" x14ac:dyDescent="0.2">
      <c r="A287" s="47"/>
      <c r="B287" s="45"/>
      <c r="C287" s="45"/>
      <c r="D287" s="50" t="s">
        <v>268</v>
      </c>
      <c r="E287" s="50"/>
      <c r="F287" s="45"/>
      <c r="G287" s="51">
        <f>2349606.4-5000</f>
        <v>2344606.4</v>
      </c>
    </row>
    <row r="288" spans="1:7" x14ac:dyDescent="0.2">
      <c r="A288" s="47"/>
      <c r="B288" s="45"/>
      <c r="C288" s="45"/>
      <c r="D288" s="50" t="s">
        <v>264</v>
      </c>
      <c r="E288" s="50"/>
      <c r="F288" s="45"/>
      <c r="G288" s="51"/>
    </row>
    <row r="289" spans="1:8" x14ac:dyDescent="0.2">
      <c r="A289" s="47"/>
      <c r="B289" s="45"/>
      <c r="C289" s="45"/>
      <c r="D289" s="50" t="s">
        <v>269</v>
      </c>
      <c r="E289" s="50"/>
      <c r="F289" s="57">
        <f>+F285</f>
        <v>43861</v>
      </c>
      <c r="G289" s="51">
        <f>+Enero!G318*-1</f>
        <v>-958900.39</v>
      </c>
    </row>
    <row r="290" spans="1:8" x14ac:dyDescent="0.2">
      <c r="A290" s="47"/>
      <c r="B290" s="45"/>
      <c r="C290" s="45"/>
      <c r="D290" s="50" t="s">
        <v>266</v>
      </c>
      <c r="E290" s="50"/>
      <c r="F290" s="45"/>
      <c r="G290" s="51"/>
    </row>
    <row r="291" spans="1:8" x14ac:dyDescent="0.2">
      <c r="A291" s="47"/>
      <c r="B291" s="45"/>
      <c r="C291" s="45"/>
      <c r="D291" s="50" t="s">
        <v>270</v>
      </c>
      <c r="E291" s="50"/>
      <c r="F291" s="45"/>
      <c r="G291" s="51">
        <f>946349.28+0.01</f>
        <v>946349.29</v>
      </c>
    </row>
    <row r="292" spans="1:8" x14ac:dyDescent="0.2">
      <c r="A292" s="47"/>
      <c r="B292" s="45"/>
      <c r="C292" s="45"/>
      <c r="D292" s="50" t="s">
        <v>271</v>
      </c>
      <c r="E292" s="50"/>
      <c r="F292" s="45"/>
      <c r="G292" s="51"/>
    </row>
    <row r="293" spans="1:8" ht="12" thickBot="1" x14ac:dyDescent="0.25">
      <c r="A293" s="58" t="s">
        <v>272</v>
      </c>
      <c r="B293" s="59"/>
      <c r="C293" s="60">
        <f>SUM(C273:C291)+0.01</f>
        <v>9469311.8999999985</v>
      </c>
      <c r="D293" s="61" t="s">
        <v>272</v>
      </c>
      <c r="E293" s="61"/>
      <c r="F293" s="59"/>
      <c r="G293" s="60">
        <f>SUM(G281:G292)</f>
        <v>9469311.9000000022</v>
      </c>
      <c r="H293" s="69"/>
    </row>
    <row r="315" spans="1:6" x14ac:dyDescent="0.2">
      <c r="A315" s="62"/>
      <c r="C315" s="3"/>
      <c r="D315" s="3"/>
      <c r="E315" s="3"/>
      <c r="F315" s="3"/>
    </row>
  </sheetData>
  <mergeCells count="8">
    <mergeCell ref="B267:C267"/>
    <mergeCell ref="A272:C272"/>
    <mergeCell ref="D272:G272"/>
    <mergeCell ref="B2:C2"/>
    <mergeCell ref="B3:C3"/>
    <mergeCell ref="B134:C134"/>
    <mergeCell ref="B135:C135"/>
    <mergeCell ref="B266:C266"/>
  </mergeCells>
  <pageMargins left="0.51181102362204722" right="0.70866141732283472" top="0.74803149606299213" bottom="0.74803149606299213" header="0.31496062992125984" footer="0.31496062992125984"/>
  <pageSetup scale="95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5"/>
  <sheetViews>
    <sheetView topLeftCell="A277" zoomScaleNormal="100" workbookViewId="0">
      <selection activeCell="B279" sqref="B279"/>
    </sheetView>
  </sheetViews>
  <sheetFormatPr baseColWidth="10" defaultColWidth="9.7109375" defaultRowHeight="11.25" x14ac:dyDescent="0.2"/>
  <cols>
    <col min="1" max="1" width="9.7109375" style="3"/>
    <col min="2" max="2" width="17.85546875" style="3" customWidth="1"/>
    <col min="3" max="3" width="12.85546875" style="4" customWidth="1"/>
    <col min="4" max="6" width="12.7109375" style="4" customWidth="1"/>
    <col min="7" max="7" width="12.7109375" style="3" customWidth="1"/>
    <col min="8" max="16384" width="9.710937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283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15900367.630000001</v>
      </c>
      <c r="E9" s="12">
        <f>+E11+E52</f>
        <v>8833785.9500000011</v>
      </c>
      <c r="F9" s="12">
        <f>+F11+F52</f>
        <v>47595154.879999995</v>
      </c>
      <c r="G9" s="12">
        <f>+G11+G52</f>
        <v>219442287.12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1161692.81</v>
      </c>
      <c r="E11" s="12">
        <f>+E12</f>
        <v>711459.47</v>
      </c>
      <c r="F11" s="12">
        <f>+F12+F52</f>
        <v>24734153.579999998</v>
      </c>
      <c r="G11" s="12">
        <f>+G12+G52</f>
        <v>115573888.42</v>
      </c>
    </row>
    <row r="12" spans="1:11" x14ac:dyDescent="0.2">
      <c r="A12" s="15" t="s">
        <v>6</v>
      </c>
      <c r="B12" s="16" t="s">
        <v>7</v>
      </c>
      <c r="C12" s="12">
        <f>+C13+C27+C32+C43+C47</f>
        <v>13578642</v>
      </c>
      <c r="D12" s="12">
        <f>+D13+D27+D32+D43+D47</f>
        <v>1161692.81</v>
      </c>
      <c r="E12" s="12">
        <f>+E13+E27+E32+E43+E47</f>
        <v>711459.47</v>
      </c>
      <c r="F12" s="12">
        <f>+F13+F27+F32+F43+F47</f>
        <v>1873152.2800000003</v>
      </c>
      <c r="G12" s="12">
        <f>+G13+G27+G32+G43+G47</f>
        <v>11705489.719999999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1">SUM(C14:C25)</f>
        <v>613942</v>
      </c>
      <c r="D13" s="12">
        <f t="shared" si="1"/>
        <v>219579.33000000002</v>
      </c>
      <c r="E13" s="12">
        <f t="shared" si="1"/>
        <v>159493.08000000002</v>
      </c>
      <c r="F13" s="12">
        <f t="shared" si="1"/>
        <v>379072.41000000003</v>
      </c>
      <c r="G13" s="12">
        <f t="shared" si="1"/>
        <v>234869.58999999997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+Febrero!F14</f>
        <v>180782.33000000002</v>
      </c>
      <c r="E14" s="4">
        <v>140918.08000000002</v>
      </c>
      <c r="F14" s="4">
        <f>+E14+D14</f>
        <v>321700.41000000003</v>
      </c>
      <c r="G14" s="17">
        <f>+C14-F14</f>
        <v>85699.589999999967</v>
      </c>
      <c r="H14" s="64"/>
      <c r="I14" s="20"/>
      <c r="J14" s="65"/>
      <c r="K14" s="20"/>
    </row>
    <row r="15" spans="1:11" x14ac:dyDescent="0.2">
      <c r="A15" s="18" t="s">
        <v>12</v>
      </c>
      <c r="B15" s="19" t="s">
        <v>13</v>
      </c>
      <c r="D15" s="4">
        <f>+Febrero!F15</f>
        <v>0</v>
      </c>
      <c r="E15" s="4">
        <v>870</v>
      </c>
      <c r="F15" s="4">
        <f t="shared" ref="F15:F25" si="2">+E15+D15</f>
        <v>870</v>
      </c>
      <c r="G15" s="17">
        <f t="shared" ref="G15:G25" si="3">+C15-F15</f>
        <v>-870</v>
      </c>
      <c r="H15" s="64"/>
      <c r="I15" s="20"/>
      <c r="J15" s="65"/>
      <c r="K15" s="20"/>
    </row>
    <row r="16" spans="1:11" x14ac:dyDescent="0.2">
      <c r="A16" s="18" t="s">
        <v>14</v>
      </c>
      <c r="B16" s="19" t="s">
        <v>15</v>
      </c>
      <c r="D16" s="4">
        <f>+Febrero!F16</f>
        <v>0</v>
      </c>
      <c r="F16" s="4">
        <f t="shared" si="2"/>
        <v>0</v>
      </c>
      <c r="G16" s="17">
        <f t="shared" si="3"/>
        <v>0</v>
      </c>
      <c r="H16" s="64"/>
      <c r="I16" s="20"/>
      <c r="J16" s="65"/>
      <c r="K16" s="20"/>
    </row>
    <row r="17" spans="1:11" x14ac:dyDescent="0.2">
      <c r="A17" s="18" t="s">
        <v>16</v>
      </c>
      <c r="B17" s="19" t="s">
        <v>17</v>
      </c>
      <c r="D17" s="4">
        <f>+Febrero!F17</f>
        <v>0</v>
      </c>
      <c r="F17" s="4">
        <f t="shared" si="2"/>
        <v>0</v>
      </c>
      <c r="G17" s="17">
        <f t="shared" si="3"/>
        <v>0</v>
      </c>
      <c r="H17" s="64"/>
      <c r="I17" s="20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+Febrero!F18</f>
        <v>9642</v>
      </c>
      <c r="E18" s="4">
        <v>7710</v>
      </c>
      <c r="F18" s="4">
        <f t="shared" si="2"/>
        <v>17352</v>
      </c>
      <c r="G18" s="17">
        <f t="shared" si="3"/>
        <v>81530</v>
      </c>
      <c r="H18" s="64"/>
      <c r="I18" s="20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+Febrero!F19</f>
        <v>3555</v>
      </c>
      <c r="E19" s="4">
        <v>1695</v>
      </c>
      <c r="F19" s="4">
        <f t="shared" si="2"/>
        <v>5250</v>
      </c>
      <c r="G19" s="17">
        <f t="shared" si="3"/>
        <v>31150</v>
      </c>
      <c r="H19" s="64"/>
      <c r="I19" s="20"/>
      <c r="J19" s="65"/>
      <c r="K19" s="20"/>
    </row>
    <row r="20" spans="1:11" x14ac:dyDescent="0.2">
      <c r="A20" s="18" t="s">
        <v>22</v>
      </c>
      <c r="B20" s="19" t="s">
        <v>23</v>
      </c>
      <c r="D20" s="4">
        <f>+Febrero!F20</f>
        <v>0</v>
      </c>
      <c r="F20" s="4">
        <f t="shared" si="2"/>
        <v>0</v>
      </c>
      <c r="G20" s="17">
        <f t="shared" si="3"/>
        <v>0</v>
      </c>
      <c r="H20" s="64"/>
      <c r="I20" s="20"/>
      <c r="J20" s="65"/>
      <c r="K20" s="20"/>
    </row>
    <row r="21" spans="1:11" x14ac:dyDescent="0.2">
      <c r="A21" s="18" t="s">
        <v>24</v>
      </c>
      <c r="B21" s="19" t="s">
        <v>25</v>
      </c>
      <c r="D21" s="4">
        <f>+Febrero!F21</f>
        <v>0</v>
      </c>
      <c r="F21" s="4">
        <f t="shared" si="2"/>
        <v>0</v>
      </c>
      <c r="G21" s="17">
        <f t="shared" si="3"/>
        <v>0</v>
      </c>
      <c r="H21" s="64"/>
      <c r="I21" s="64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+Febrero!F22</f>
        <v>17100</v>
      </c>
      <c r="E22" s="4">
        <v>8300</v>
      </c>
      <c r="F22" s="4">
        <f t="shared" si="2"/>
        <v>25400</v>
      </c>
      <c r="G22" s="17">
        <f t="shared" si="3"/>
        <v>22060</v>
      </c>
      <c r="H22" s="64"/>
      <c r="I22" s="20"/>
      <c r="J22" s="20"/>
      <c r="K22" s="20"/>
    </row>
    <row r="23" spans="1:11" x14ac:dyDescent="0.2">
      <c r="A23" s="18" t="s">
        <v>28</v>
      </c>
      <c r="B23" s="19" t="s">
        <v>29</v>
      </c>
      <c r="D23" s="4">
        <f>+Febrero!F23</f>
        <v>0</v>
      </c>
      <c r="F23" s="4">
        <f t="shared" si="2"/>
        <v>0</v>
      </c>
      <c r="G23" s="17">
        <f t="shared" si="3"/>
        <v>0</v>
      </c>
      <c r="H23" s="64"/>
      <c r="I23" s="20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+Febrero!F24</f>
        <v>6000</v>
      </c>
      <c r="F24" s="4">
        <f t="shared" si="2"/>
        <v>6000</v>
      </c>
      <c r="G24" s="17">
        <f t="shared" si="3"/>
        <v>17800</v>
      </c>
      <c r="J24" s="4"/>
    </row>
    <row r="25" spans="1:11" x14ac:dyDescent="0.2">
      <c r="A25" s="18" t="s">
        <v>242</v>
      </c>
      <c r="B25" s="19" t="s">
        <v>226</v>
      </c>
      <c r="D25" s="4">
        <f>+Febrero!F25</f>
        <v>2500</v>
      </c>
      <c r="F25" s="4">
        <f t="shared" si="2"/>
        <v>2500</v>
      </c>
      <c r="G25" s="17">
        <f t="shared" si="3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4">SUM(D28:D30)</f>
        <v>324593.7</v>
      </c>
      <c r="E27" s="22">
        <f t="shared" si="4"/>
        <v>352127.69</v>
      </c>
      <c r="F27" s="22">
        <f t="shared" si="4"/>
        <v>676721.39</v>
      </c>
      <c r="G27" s="22">
        <f t="shared" si="4"/>
        <v>828278.61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+Febrero!F28</f>
        <v>324593.7</v>
      </c>
      <c r="E28" s="20">
        <v>352127.69</v>
      </c>
      <c r="F28" s="4">
        <f t="shared" ref="F28:F30" si="5">+E28+D28</f>
        <v>676721.39</v>
      </c>
      <c r="G28" s="17">
        <f t="shared" ref="G28:G30" si="6">+C28-F28</f>
        <v>828278.61</v>
      </c>
    </row>
    <row r="29" spans="1:11" x14ac:dyDescent="0.2">
      <c r="A29" s="18" t="s">
        <v>34</v>
      </c>
      <c r="D29" s="4">
        <f>+Enero!F30</f>
        <v>0</v>
      </c>
      <c r="F29" s="4">
        <f t="shared" si="5"/>
        <v>0</v>
      </c>
      <c r="G29" s="17">
        <f t="shared" si="6"/>
        <v>0</v>
      </c>
    </row>
    <row r="30" spans="1:11" x14ac:dyDescent="0.2">
      <c r="A30" s="18" t="s">
        <v>35</v>
      </c>
      <c r="D30" s="4">
        <f>+Enero!F31</f>
        <v>0</v>
      </c>
      <c r="F30" s="4">
        <f t="shared" si="5"/>
        <v>0</v>
      </c>
      <c r="G30" s="17">
        <f t="shared" si="6"/>
        <v>0</v>
      </c>
    </row>
    <row r="31" spans="1:11" x14ac:dyDescent="0.2">
      <c r="A31" s="18"/>
      <c r="B31" s="19"/>
      <c r="G31" s="21"/>
    </row>
    <row r="32" spans="1:11" x14ac:dyDescent="0.2">
      <c r="A32" s="15" t="s">
        <v>36</v>
      </c>
      <c r="B32" s="16" t="s">
        <v>37</v>
      </c>
      <c r="C32" s="22">
        <f>SUM(C33:C41)</f>
        <v>11459700</v>
      </c>
      <c r="D32" s="22">
        <f t="shared" ref="D32:G32" si="7">SUM(D33:D41)</f>
        <v>17429</v>
      </c>
      <c r="E32" s="22">
        <f t="shared" si="7"/>
        <v>7750</v>
      </c>
      <c r="F32" s="22">
        <f t="shared" si="7"/>
        <v>25179</v>
      </c>
      <c r="G32" s="22">
        <f t="shared" si="7"/>
        <v>11434521</v>
      </c>
    </row>
    <row r="33" spans="1:7" x14ac:dyDescent="0.2">
      <c r="A33" s="18" t="s">
        <v>38</v>
      </c>
      <c r="B33" s="19" t="s">
        <v>39</v>
      </c>
      <c r="D33" s="4">
        <f>+Febrero!F34</f>
        <v>0</v>
      </c>
      <c r="F33" s="4">
        <f t="shared" ref="F33:F38" si="8">+E33+D33</f>
        <v>0</v>
      </c>
      <c r="G33" s="17">
        <f t="shared" ref="G33:G38" si="9">+C33-F33</f>
        <v>0</v>
      </c>
    </row>
    <row r="34" spans="1:7" x14ac:dyDescent="0.2">
      <c r="A34" s="18" t="s">
        <v>40</v>
      </c>
      <c r="B34" s="3" t="s">
        <v>41</v>
      </c>
      <c r="D34" s="4">
        <f>+Febrero!F35</f>
        <v>0</v>
      </c>
      <c r="F34" s="4">
        <f t="shared" si="8"/>
        <v>0</v>
      </c>
      <c r="G34" s="17">
        <f t="shared" si="9"/>
        <v>0</v>
      </c>
    </row>
    <row r="35" spans="1:7" x14ac:dyDescent="0.2">
      <c r="A35" s="18" t="s">
        <v>42</v>
      </c>
      <c r="B35" s="3" t="s">
        <v>43</v>
      </c>
      <c r="D35" s="4">
        <f>+Febrero!F36</f>
        <v>0</v>
      </c>
      <c r="F35" s="4">
        <f t="shared" si="8"/>
        <v>0</v>
      </c>
      <c r="G35" s="17">
        <f t="shared" si="9"/>
        <v>0</v>
      </c>
    </row>
    <row r="36" spans="1:7" x14ac:dyDescent="0.2">
      <c r="A36" s="18" t="s">
        <v>44</v>
      </c>
      <c r="B36" s="3" t="s">
        <v>45</v>
      </c>
      <c r="D36" s="4">
        <f>+Febrero!F37</f>
        <v>0</v>
      </c>
      <c r="F36" s="4">
        <f t="shared" si="8"/>
        <v>0</v>
      </c>
      <c r="G36" s="17">
        <f t="shared" si="9"/>
        <v>0</v>
      </c>
    </row>
    <row r="37" spans="1:7" x14ac:dyDescent="0.2">
      <c r="A37" s="18" t="s">
        <v>46</v>
      </c>
      <c r="B37" s="3" t="s">
        <v>47</v>
      </c>
      <c r="D37" s="4">
        <f>+Febrero!F38</f>
        <v>0</v>
      </c>
      <c r="F37" s="4">
        <f t="shared" si="8"/>
        <v>0</v>
      </c>
      <c r="G37" s="17">
        <f t="shared" si="9"/>
        <v>0</v>
      </c>
    </row>
    <row r="38" spans="1:7" x14ac:dyDescent="0.2">
      <c r="A38" s="18" t="s">
        <v>228</v>
      </c>
      <c r="B38" s="19" t="s">
        <v>229</v>
      </c>
      <c r="C38" s="4">
        <f>+Marzo!D17</f>
        <v>0</v>
      </c>
      <c r="D38" s="4">
        <f>+Febrero!F39</f>
        <v>11200</v>
      </c>
      <c r="E38" s="4">
        <v>2300</v>
      </c>
      <c r="F38" s="4">
        <f t="shared" si="8"/>
        <v>13500</v>
      </c>
      <c r="G38" s="17">
        <f t="shared" si="9"/>
        <v>-13500</v>
      </c>
    </row>
    <row r="39" spans="1:7" x14ac:dyDescent="0.2">
      <c r="A39" s="18" t="s">
        <v>305</v>
      </c>
      <c r="B39" s="19"/>
      <c r="D39" s="4">
        <f>+Febrero!F40</f>
        <v>0</v>
      </c>
      <c r="F39" s="4">
        <f t="shared" ref="F39:F40" si="10">+E39+D39</f>
        <v>0</v>
      </c>
      <c r="G39" s="17">
        <f t="shared" ref="G39:G40" si="11">+C39-F39</f>
        <v>0</v>
      </c>
    </row>
    <row r="40" spans="1:7" x14ac:dyDescent="0.2">
      <c r="A40" s="18" t="s">
        <v>306</v>
      </c>
      <c r="B40" s="19" t="s">
        <v>226</v>
      </c>
      <c r="C40" s="4">
        <v>647080</v>
      </c>
      <c r="D40" s="4">
        <f>+Febrero!F41</f>
        <v>6229</v>
      </c>
      <c r="E40" s="4">
        <v>5450</v>
      </c>
      <c r="F40" s="4">
        <f t="shared" si="10"/>
        <v>11679</v>
      </c>
      <c r="G40" s="17">
        <f t="shared" si="11"/>
        <v>635401</v>
      </c>
    </row>
    <row r="41" spans="1:7" x14ac:dyDescent="0.2">
      <c r="A41" s="18" t="s">
        <v>332</v>
      </c>
      <c r="B41" s="19" t="s">
        <v>333</v>
      </c>
      <c r="C41" s="4">
        <v>10812620</v>
      </c>
      <c r="F41" s="4">
        <f t="shared" ref="F41" si="12">+E41+D41</f>
        <v>0</v>
      </c>
      <c r="G41" s="17">
        <f t="shared" ref="G41" si="13">+C41-F41</f>
        <v>10812620</v>
      </c>
    </row>
    <row r="42" spans="1:7" x14ac:dyDescent="0.2">
      <c r="A42" s="18"/>
      <c r="B42" s="19"/>
    </row>
    <row r="43" spans="1:7" x14ac:dyDescent="0.2">
      <c r="A43" s="15" t="s">
        <v>48</v>
      </c>
      <c r="B43" s="16" t="s">
        <v>49</v>
      </c>
      <c r="C43" s="23">
        <f>+C44+C45</f>
        <v>0</v>
      </c>
      <c r="D43" s="23">
        <f>+D44+D45</f>
        <v>600090.78</v>
      </c>
      <c r="E43" s="23">
        <f t="shared" ref="E43:G43" si="14">+E44+E45</f>
        <v>192088.7</v>
      </c>
      <c r="F43" s="23">
        <f t="shared" si="14"/>
        <v>792179.4800000001</v>
      </c>
      <c r="G43" s="23">
        <f t="shared" si="14"/>
        <v>-792179.4800000001</v>
      </c>
    </row>
    <row r="44" spans="1:7" x14ac:dyDescent="0.2">
      <c r="A44" s="18" t="s">
        <v>50</v>
      </c>
      <c r="B44" s="24" t="s">
        <v>51</v>
      </c>
      <c r="D44" s="4">
        <f>+Febrero!F45</f>
        <v>546189.05000000005</v>
      </c>
      <c r="E44" s="4">
        <v>174862.81</v>
      </c>
      <c r="F44" s="4">
        <f t="shared" ref="F44" si="15">+E44+D44</f>
        <v>721051.8600000001</v>
      </c>
      <c r="G44" s="17">
        <f t="shared" ref="G44" si="16">+C44-F44</f>
        <v>-721051.8600000001</v>
      </c>
    </row>
    <row r="45" spans="1:7" x14ac:dyDescent="0.2">
      <c r="A45" s="18" t="s">
        <v>295</v>
      </c>
      <c r="B45" s="24" t="s">
        <v>307</v>
      </c>
      <c r="D45" s="4">
        <f>+Febrero!F46</f>
        <v>53901.729999999996</v>
      </c>
      <c r="E45" s="4">
        <v>17225.89</v>
      </c>
      <c r="F45" s="4">
        <f t="shared" ref="F45" si="17">+E45+D45</f>
        <v>71127.62</v>
      </c>
      <c r="G45" s="17">
        <f t="shared" ref="G45" si="18">+C45-F45</f>
        <v>-71127.62</v>
      </c>
    </row>
    <row r="46" spans="1:7" x14ac:dyDescent="0.2">
      <c r="A46" s="18"/>
      <c r="B46" s="19"/>
    </row>
    <row r="47" spans="1:7" s="27" customFormat="1" x14ac:dyDescent="0.2">
      <c r="A47" s="15" t="s">
        <v>52</v>
      </c>
      <c r="B47" s="25" t="s">
        <v>53</v>
      </c>
      <c r="C47" s="26">
        <f>+C48</f>
        <v>0</v>
      </c>
      <c r="D47" s="26">
        <f t="shared" ref="D47:G47" si="19">+D48</f>
        <v>0</v>
      </c>
      <c r="E47" s="26">
        <f t="shared" si="19"/>
        <v>0</v>
      </c>
      <c r="F47" s="26">
        <f t="shared" si="19"/>
        <v>0</v>
      </c>
      <c r="G47" s="26">
        <f t="shared" si="19"/>
        <v>0</v>
      </c>
    </row>
    <row r="48" spans="1:7" x14ac:dyDescent="0.2">
      <c r="A48" s="28" t="s">
        <v>54</v>
      </c>
      <c r="B48" s="19" t="s">
        <v>55</v>
      </c>
      <c r="D48" s="4">
        <f>+Febrero!F49</f>
        <v>0</v>
      </c>
      <c r="F48" s="4">
        <f t="shared" ref="F48" si="20">+E48+D48</f>
        <v>0</v>
      </c>
      <c r="G48" s="17">
        <f t="shared" ref="G48" si="21">+C48-F48</f>
        <v>0</v>
      </c>
    </row>
    <row r="49" spans="1:8" x14ac:dyDescent="0.2">
      <c r="A49" s="18"/>
      <c r="B49" s="19"/>
    </row>
    <row r="50" spans="1:8" x14ac:dyDescent="0.2">
      <c r="A50" s="18"/>
      <c r="B50" s="19"/>
    </row>
    <row r="51" spans="1:8" x14ac:dyDescent="0.2">
      <c r="A51" s="18"/>
      <c r="B51" s="19"/>
    </row>
    <row r="52" spans="1:8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2">+D53</f>
        <v>14738674.82</v>
      </c>
      <c r="E52" s="22">
        <f t="shared" si="22"/>
        <v>8122326.4800000004</v>
      </c>
      <c r="F52" s="22">
        <f t="shared" si="22"/>
        <v>22861001.299999997</v>
      </c>
      <c r="G52" s="22">
        <f t="shared" si="22"/>
        <v>103868398.7</v>
      </c>
      <c r="H52" s="17"/>
    </row>
    <row r="53" spans="1:8" x14ac:dyDescent="0.2">
      <c r="A53" s="29" t="s">
        <v>58</v>
      </c>
      <c r="B53" s="13" t="s">
        <v>59</v>
      </c>
      <c r="C53" s="22">
        <f>SUM(C54:C67)</f>
        <v>126729400</v>
      </c>
      <c r="D53" s="22">
        <f t="shared" ref="D53:G53" si="23">SUM(D54:D67)</f>
        <v>14738674.82</v>
      </c>
      <c r="E53" s="22">
        <f t="shared" si="23"/>
        <v>8122326.4800000004</v>
      </c>
      <c r="F53" s="22">
        <f t="shared" si="23"/>
        <v>22861001.299999997</v>
      </c>
      <c r="G53" s="22">
        <f t="shared" si="23"/>
        <v>103868398.7</v>
      </c>
    </row>
    <row r="54" spans="1:8" x14ac:dyDescent="0.2">
      <c r="A54" s="18" t="s">
        <v>60</v>
      </c>
      <c r="B54" s="19" t="s">
        <v>61</v>
      </c>
      <c r="C54" s="4">
        <v>36669400</v>
      </c>
      <c r="D54" s="4">
        <f>+Febrero!F54</f>
        <v>13638635.710000001</v>
      </c>
      <c r="E54" s="4">
        <v>7768615.71</v>
      </c>
      <c r="F54" s="4">
        <f t="shared" ref="F54" si="24">+E54+D54</f>
        <v>21407251.420000002</v>
      </c>
      <c r="G54" s="17">
        <f t="shared" ref="G54" si="25">+C54-F54</f>
        <v>15262148.579999998</v>
      </c>
    </row>
    <row r="55" spans="1:8" x14ac:dyDescent="0.2">
      <c r="A55" s="18" t="s">
        <v>62</v>
      </c>
      <c r="B55" s="19" t="s">
        <v>63</v>
      </c>
      <c r="D55" s="4">
        <f>+Febrero!F55</f>
        <v>0</v>
      </c>
      <c r="F55" s="4">
        <f t="shared" ref="F55:F65" si="26">+E55+D55</f>
        <v>0</v>
      </c>
      <c r="G55" s="17">
        <f t="shared" ref="G55:G65" si="27">+C55-F55</f>
        <v>0</v>
      </c>
    </row>
    <row r="56" spans="1:8" x14ac:dyDescent="0.2">
      <c r="A56" s="18" t="s">
        <v>64</v>
      </c>
      <c r="B56" s="19" t="s">
        <v>65</v>
      </c>
      <c r="D56" s="4">
        <f>+Febrero!F56</f>
        <v>0</v>
      </c>
      <c r="F56" s="4">
        <f t="shared" si="26"/>
        <v>0</v>
      </c>
      <c r="G56" s="17">
        <f t="shared" si="27"/>
        <v>0</v>
      </c>
    </row>
    <row r="57" spans="1:8" x14ac:dyDescent="0.2">
      <c r="A57" s="18" t="s">
        <v>66</v>
      </c>
      <c r="B57" s="19" t="s">
        <v>67</v>
      </c>
      <c r="C57" s="4">
        <v>1820000</v>
      </c>
      <c r="D57" s="4">
        <f>+Febrero!F57</f>
        <v>168816.7</v>
      </c>
      <c r="F57" s="4">
        <f t="shared" si="26"/>
        <v>168816.7</v>
      </c>
      <c r="G57" s="17">
        <f t="shared" si="27"/>
        <v>1651183.3</v>
      </c>
    </row>
    <row r="58" spans="1:8" x14ac:dyDescent="0.2">
      <c r="A58" s="18" t="s">
        <v>68</v>
      </c>
      <c r="B58" s="19" t="s">
        <v>69</v>
      </c>
      <c r="D58" s="4">
        <f>+Febrero!F58</f>
        <v>0</v>
      </c>
      <c r="E58" s="4">
        <v>184000</v>
      </c>
      <c r="F58" s="4">
        <f t="shared" si="26"/>
        <v>184000</v>
      </c>
      <c r="G58" s="17">
        <f t="shared" si="27"/>
        <v>-184000</v>
      </c>
    </row>
    <row r="59" spans="1:8" x14ac:dyDescent="0.2">
      <c r="A59" s="18" t="s">
        <v>70</v>
      </c>
      <c r="B59" s="19" t="s">
        <v>71</v>
      </c>
      <c r="C59" s="4">
        <v>420000</v>
      </c>
      <c r="D59" s="4">
        <f>+Febrero!F59</f>
        <v>167085.91</v>
      </c>
      <c r="E59" s="4">
        <v>53666.829999999994</v>
      </c>
      <c r="F59" s="4">
        <f t="shared" si="26"/>
        <v>220752.74</v>
      </c>
      <c r="G59" s="17">
        <f t="shared" si="27"/>
        <v>199247.26</v>
      </c>
    </row>
    <row r="60" spans="1:8" x14ac:dyDescent="0.2">
      <c r="A60" s="18" t="s">
        <v>72</v>
      </c>
      <c r="B60" s="19" t="s">
        <v>233</v>
      </c>
      <c r="C60" s="4">
        <v>1820000</v>
      </c>
      <c r="D60" s="4">
        <f>+Febrero!F60</f>
        <v>161571.35999999999</v>
      </c>
      <c r="E60" s="4">
        <v>84138.82</v>
      </c>
      <c r="F60" s="4">
        <f t="shared" si="26"/>
        <v>245710.18</v>
      </c>
      <c r="G60" s="17">
        <f t="shared" si="27"/>
        <v>1574289.82</v>
      </c>
    </row>
    <row r="61" spans="1:8" x14ac:dyDescent="0.2">
      <c r="A61" s="18" t="s">
        <v>73</v>
      </c>
      <c r="B61" s="19" t="s">
        <v>74</v>
      </c>
      <c r="D61" s="4">
        <f>+Febrero!F61</f>
        <v>0</v>
      </c>
      <c r="F61" s="4">
        <f t="shared" si="26"/>
        <v>0</v>
      </c>
      <c r="G61" s="17">
        <f t="shared" si="27"/>
        <v>0</v>
      </c>
    </row>
    <row r="62" spans="1:8" x14ac:dyDescent="0.2">
      <c r="A62" s="18" t="s">
        <v>75</v>
      </c>
      <c r="B62" s="19" t="s">
        <v>275</v>
      </c>
      <c r="D62" s="4">
        <f>+Febrero!F62</f>
        <v>0</v>
      </c>
      <c r="F62" s="4">
        <f t="shared" si="26"/>
        <v>0</v>
      </c>
      <c r="G62" s="17">
        <f t="shared" si="27"/>
        <v>0</v>
      </c>
    </row>
    <row r="63" spans="1:8" x14ac:dyDescent="0.2">
      <c r="A63" s="18" t="s">
        <v>241</v>
      </c>
      <c r="B63" s="3" t="s">
        <v>294</v>
      </c>
      <c r="D63" s="4">
        <f>+Febrero!F63</f>
        <v>60000</v>
      </c>
      <c r="E63" s="4">
        <v>30000</v>
      </c>
      <c r="F63" s="4">
        <f t="shared" si="26"/>
        <v>90000</v>
      </c>
      <c r="G63" s="17">
        <f t="shared" si="27"/>
        <v>-90000</v>
      </c>
    </row>
    <row r="64" spans="1:8" x14ac:dyDescent="0.2">
      <c r="A64" s="18" t="s">
        <v>274</v>
      </c>
      <c r="B64" s="19" t="s">
        <v>235</v>
      </c>
      <c r="D64" s="4">
        <f>+Febrero!F64</f>
        <v>3810.24</v>
      </c>
      <c r="E64" s="4">
        <v>1905.12</v>
      </c>
      <c r="F64" s="4">
        <f t="shared" si="26"/>
        <v>5715.36</v>
      </c>
      <c r="G64" s="17">
        <f t="shared" si="27"/>
        <v>-5715.36</v>
      </c>
    </row>
    <row r="65" spans="1:7" x14ac:dyDescent="0.2">
      <c r="A65" s="18" t="s">
        <v>293</v>
      </c>
      <c r="B65" s="19" t="s">
        <v>318</v>
      </c>
      <c r="C65" s="3"/>
      <c r="D65" s="4">
        <f>+Febrero!F65</f>
        <v>538754.9</v>
      </c>
      <c r="F65" s="4">
        <f t="shared" si="26"/>
        <v>538754.9</v>
      </c>
      <c r="G65" s="17">
        <f t="shared" si="27"/>
        <v>-538754.9</v>
      </c>
    </row>
    <row r="66" spans="1:7" x14ac:dyDescent="0.2">
      <c r="A66" s="18" t="s">
        <v>334</v>
      </c>
      <c r="B66" s="3" t="s">
        <v>335</v>
      </c>
      <c r="C66" s="4">
        <v>86000000</v>
      </c>
      <c r="F66" s="4">
        <f t="shared" ref="F66" si="28">+E66+D66</f>
        <v>0</v>
      </c>
      <c r="G66" s="17">
        <f t="shared" ref="G66" si="29">+C66-F66</f>
        <v>86000000</v>
      </c>
    </row>
    <row r="68" spans="1:7" x14ac:dyDescent="0.2">
      <c r="A68" s="18"/>
    </row>
    <row r="69" spans="1:7" x14ac:dyDescent="0.2">
      <c r="A69" s="18"/>
      <c r="B69" s="31"/>
    </row>
    <row r="70" spans="1:7" x14ac:dyDescent="0.2">
      <c r="A70" s="18"/>
      <c r="B70" s="31"/>
    </row>
    <row r="71" spans="1:7" x14ac:dyDescent="0.2">
      <c r="A71" s="18"/>
      <c r="B71" s="31"/>
    </row>
    <row r="72" spans="1:7" x14ac:dyDescent="0.2">
      <c r="A72" s="18"/>
      <c r="B72" s="31"/>
    </row>
    <row r="73" spans="1:7" x14ac:dyDescent="0.2">
      <c r="A73" s="18"/>
      <c r="B73" s="31"/>
    </row>
    <row r="74" spans="1:7" x14ac:dyDescent="0.2">
      <c r="A74" s="18"/>
      <c r="B74" s="5"/>
      <c r="C74" s="6"/>
    </row>
    <row r="75" spans="1:7" x14ac:dyDescent="0.2">
      <c r="A75" s="18"/>
      <c r="B75" s="5" t="s">
        <v>250</v>
      </c>
      <c r="C75" s="6"/>
      <c r="F75" s="33" t="s">
        <v>283</v>
      </c>
    </row>
    <row r="76" spans="1:7" x14ac:dyDescent="0.2">
      <c r="A76" s="18"/>
      <c r="B76" s="31"/>
    </row>
    <row r="77" spans="1:7" x14ac:dyDescent="0.2">
      <c r="A77" s="18"/>
      <c r="B77" s="31"/>
    </row>
    <row r="78" spans="1:7" x14ac:dyDescent="0.2">
      <c r="A78" s="10" t="s">
        <v>76</v>
      </c>
      <c r="B78" s="11" t="s">
        <v>77</v>
      </c>
      <c r="C78" s="32">
        <f>+C79+C86</f>
        <v>0</v>
      </c>
      <c r="D78" s="32">
        <f t="shared" ref="D78:G78" si="30">+D79+D86</f>
        <v>0</v>
      </c>
      <c r="E78" s="32">
        <f t="shared" si="30"/>
        <v>0</v>
      </c>
      <c r="F78" s="32">
        <f t="shared" si="30"/>
        <v>0</v>
      </c>
      <c r="G78" s="32">
        <f t="shared" si="30"/>
        <v>0</v>
      </c>
    </row>
    <row r="79" spans="1:7" x14ac:dyDescent="0.2">
      <c r="A79" s="15" t="s">
        <v>78</v>
      </c>
      <c r="B79" s="16" t="s">
        <v>79</v>
      </c>
      <c r="C79" s="23">
        <f>+C80</f>
        <v>0</v>
      </c>
      <c r="D79" s="23">
        <f t="shared" ref="D79:G79" si="31">+D80</f>
        <v>0</v>
      </c>
      <c r="E79" s="23">
        <f t="shared" si="31"/>
        <v>0</v>
      </c>
      <c r="F79" s="23">
        <f t="shared" si="31"/>
        <v>0</v>
      </c>
      <c r="G79" s="23">
        <f t="shared" si="31"/>
        <v>0</v>
      </c>
    </row>
    <row r="80" spans="1:7" x14ac:dyDescent="0.2">
      <c r="A80" s="15" t="s">
        <v>80</v>
      </c>
      <c r="B80" s="16" t="s">
        <v>81</v>
      </c>
      <c r="C80" s="23">
        <f>SUM(C81:C84)</f>
        <v>0</v>
      </c>
      <c r="D80" s="23">
        <f t="shared" ref="D80:G80" si="32">SUM(D81:D84)</f>
        <v>0</v>
      </c>
      <c r="E80" s="23">
        <f t="shared" si="32"/>
        <v>0</v>
      </c>
      <c r="F80" s="23">
        <f t="shared" si="32"/>
        <v>0</v>
      </c>
      <c r="G80" s="23">
        <f t="shared" si="32"/>
        <v>0</v>
      </c>
    </row>
    <row r="81" spans="1:7" x14ac:dyDescent="0.2">
      <c r="A81" s="18" t="s">
        <v>82</v>
      </c>
      <c r="B81" s="3" t="s">
        <v>83</v>
      </c>
      <c r="D81" s="4">
        <f>+Febrero!F77</f>
        <v>0</v>
      </c>
      <c r="F81" s="4">
        <f t="shared" ref="F81:F82" si="33">+E81+D81</f>
        <v>0</v>
      </c>
      <c r="G81" s="17">
        <f t="shared" ref="G81:G82" si="34">+C81-F81</f>
        <v>0</v>
      </c>
    </row>
    <row r="82" spans="1:7" x14ac:dyDescent="0.2">
      <c r="A82" s="18" t="s">
        <v>84</v>
      </c>
      <c r="B82" s="3" t="s">
        <v>85</v>
      </c>
      <c r="D82" s="4">
        <f>+Febrero!F78</f>
        <v>0</v>
      </c>
      <c r="F82" s="4">
        <f t="shared" si="33"/>
        <v>0</v>
      </c>
      <c r="G82" s="17">
        <f t="shared" si="34"/>
        <v>0</v>
      </c>
    </row>
    <row r="83" spans="1:7" x14ac:dyDescent="0.2">
      <c r="A83" s="18"/>
      <c r="B83" s="31"/>
    </row>
    <row r="84" spans="1:7" x14ac:dyDescent="0.2">
      <c r="A84" s="18"/>
      <c r="B84" s="31"/>
    </row>
    <row r="85" spans="1:7" x14ac:dyDescent="0.2">
      <c r="A85" s="18"/>
      <c r="B85" s="31"/>
    </row>
    <row r="86" spans="1:7" x14ac:dyDescent="0.2">
      <c r="A86" s="15" t="s">
        <v>86</v>
      </c>
      <c r="B86" s="16" t="s">
        <v>87</v>
      </c>
      <c r="C86" s="23">
        <f>+C87</f>
        <v>0</v>
      </c>
      <c r="D86" s="23">
        <f t="shared" ref="D86:G86" si="35">+D87</f>
        <v>0</v>
      </c>
      <c r="E86" s="23">
        <f t="shared" si="35"/>
        <v>0</v>
      </c>
      <c r="F86" s="23">
        <f t="shared" si="35"/>
        <v>0</v>
      </c>
      <c r="G86" s="23">
        <f t="shared" si="35"/>
        <v>0</v>
      </c>
    </row>
    <row r="87" spans="1:7" x14ac:dyDescent="0.2">
      <c r="A87" s="15" t="s">
        <v>88</v>
      </c>
      <c r="B87" s="16" t="s">
        <v>87</v>
      </c>
      <c r="C87" s="23">
        <f>SUM(C88:C90)</f>
        <v>0</v>
      </c>
      <c r="D87" s="23">
        <f t="shared" ref="D87:G87" si="36">SUM(D88:D90)</f>
        <v>0</v>
      </c>
      <c r="E87" s="23">
        <f t="shared" si="36"/>
        <v>0</v>
      </c>
      <c r="F87" s="23">
        <f t="shared" si="36"/>
        <v>0</v>
      </c>
      <c r="G87" s="23">
        <f t="shared" si="36"/>
        <v>0</v>
      </c>
    </row>
    <row r="88" spans="1:7" x14ac:dyDescent="0.2">
      <c r="A88" s="18" t="s">
        <v>89</v>
      </c>
      <c r="B88" s="3" t="s">
        <v>237</v>
      </c>
      <c r="C88" s="6"/>
      <c r="D88" s="4">
        <f>+Febrero!F84</f>
        <v>0</v>
      </c>
      <c r="F88" s="4">
        <f t="shared" ref="F88:F90" si="37">+E88+D88</f>
        <v>0</v>
      </c>
      <c r="G88" s="17">
        <f t="shared" ref="G88:G90" si="38">+C88-F88</f>
        <v>0</v>
      </c>
    </row>
    <row r="89" spans="1:7" x14ac:dyDescent="0.2">
      <c r="A89" s="18" t="s">
        <v>90</v>
      </c>
      <c r="B89" s="27" t="s">
        <v>239</v>
      </c>
      <c r="D89" s="4">
        <f>+Febrero!F85</f>
        <v>0</v>
      </c>
      <c r="F89" s="4">
        <f t="shared" si="37"/>
        <v>0</v>
      </c>
      <c r="G89" s="17">
        <f t="shared" si="38"/>
        <v>0</v>
      </c>
    </row>
    <row r="90" spans="1:7" x14ac:dyDescent="0.2">
      <c r="A90" s="18" t="s">
        <v>91</v>
      </c>
      <c r="B90" s="19" t="s">
        <v>238</v>
      </c>
      <c r="D90" s="4">
        <f>+Febrero!F86</f>
        <v>0</v>
      </c>
      <c r="F90" s="4">
        <f t="shared" si="37"/>
        <v>0</v>
      </c>
      <c r="G90" s="17">
        <f t="shared" si="38"/>
        <v>0</v>
      </c>
    </row>
    <row r="91" spans="1:7" x14ac:dyDescent="0.2">
      <c r="A91" s="18"/>
      <c r="B91" s="31"/>
    </row>
    <row r="92" spans="1:7" x14ac:dyDescent="0.2">
      <c r="A92" s="18"/>
      <c r="B92" s="31"/>
    </row>
    <row r="93" spans="1:7" x14ac:dyDescent="0.2">
      <c r="A93" s="18"/>
      <c r="B93" s="31"/>
    </row>
    <row r="94" spans="1:7" x14ac:dyDescent="0.2">
      <c r="A94" s="18"/>
      <c r="B94" s="31"/>
    </row>
    <row r="95" spans="1:7" x14ac:dyDescent="0.2">
      <c r="A95" s="18"/>
      <c r="B95" s="31"/>
    </row>
    <row r="96" spans="1:7" x14ac:dyDescent="0.2">
      <c r="A96" s="18"/>
      <c r="B96" s="31"/>
    </row>
    <row r="97" spans="1:2" x14ac:dyDescent="0.2">
      <c r="A97" s="18"/>
      <c r="B97" s="31"/>
    </row>
    <row r="98" spans="1:2" x14ac:dyDescent="0.2">
      <c r="A98" s="18"/>
      <c r="B98" s="31"/>
    </row>
    <row r="99" spans="1:2" x14ac:dyDescent="0.2">
      <c r="A99" s="18"/>
      <c r="B99" s="31"/>
    </row>
    <row r="100" spans="1:2" x14ac:dyDescent="0.2">
      <c r="A100" s="18"/>
      <c r="B100" s="31"/>
    </row>
    <row r="101" spans="1:2" x14ac:dyDescent="0.2">
      <c r="A101" s="18"/>
      <c r="B101" s="31"/>
    </row>
    <row r="102" spans="1:2" x14ac:dyDescent="0.2">
      <c r="A102" s="18"/>
      <c r="B102" s="31"/>
    </row>
    <row r="103" spans="1:2" x14ac:dyDescent="0.2">
      <c r="A103" s="18"/>
      <c r="B103" s="31"/>
    </row>
    <row r="104" spans="1:2" x14ac:dyDescent="0.2">
      <c r="A104" s="18"/>
      <c r="B104" s="31"/>
    </row>
    <row r="105" spans="1:2" x14ac:dyDescent="0.2">
      <c r="A105" s="18"/>
      <c r="B105" s="31"/>
    </row>
    <row r="106" spans="1:2" x14ac:dyDescent="0.2">
      <c r="A106" s="18"/>
      <c r="B106" s="31"/>
    </row>
    <row r="107" spans="1:2" x14ac:dyDescent="0.2">
      <c r="A107" s="18"/>
      <c r="B107" s="31"/>
    </row>
    <row r="108" spans="1:2" x14ac:dyDescent="0.2">
      <c r="A108" s="18"/>
      <c r="B108" s="31"/>
    </row>
    <row r="109" spans="1:2" x14ac:dyDescent="0.2">
      <c r="A109" s="18"/>
      <c r="B109" s="31"/>
    </row>
    <row r="110" spans="1:2" x14ac:dyDescent="0.2">
      <c r="A110" s="18"/>
      <c r="B110" s="31"/>
    </row>
    <row r="111" spans="1:2" x14ac:dyDescent="0.2">
      <c r="A111" s="18"/>
      <c r="B111" s="31"/>
    </row>
    <row r="112" spans="1:2" x14ac:dyDescent="0.2">
      <c r="A112" s="18"/>
      <c r="B112" s="31"/>
    </row>
    <row r="113" spans="1:2" x14ac:dyDescent="0.2">
      <c r="A113" s="18"/>
      <c r="B113" s="31"/>
    </row>
    <row r="114" spans="1:2" x14ac:dyDescent="0.2">
      <c r="A114" s="18"/>
      <c r="B114" s="31"/>
    </row>
    <row r="115" spans="1:2" x14ac:dyDescent="0.2">
      <c r="A115" s="18"/>
      <c r="B115" s="31"/>
    </row>
    <row r="116" spans="1:2" x14ac:dyDescent="0.2">
      <c r="A116" s="18"/>
      <c r="B116" s="31"/>
    </row>
    <row r="117" spans="1:2" x14ac:dyDescent="0.2">
      <c r="A117" s="18"/>
      <c r="B117" s="31"/>
    </row>
    <row r="118" spans="1:2" x14ac:dyDescent="0.2">
      <c r="A118" s="18"/>
      <c r="B118" s="31"/>
    </row>
    <row r="119" spans="1:2" x14ac:dyDescent="0.2">
      <c r="A119" s="18"/>
      <c r="B119" s="31"/>
    </row>
    <row r="120" spans="1:2" x14ac:dyDescent="0.2">
      <c r="A120" s="18"/>
      <c r="B120" s="31"/>
    </row>
    <row r="121" spans="1:2" x14ac:dyDescent="0.2">
      <c r="A121" s="18"/>
      <c r="B121" s="31"/>
    </row>
    <row r="122" spans="1:2" x14ac:dyDescent="0.2">
      <c r="A122" s="18"/>
      <c r="B122" s="31"/>
    </row>
    <row r="123" spans="1:2" x14ac:dyDescent="0.2">
      <c r="A123" s="18"/>
      <c r="B123" s="31"/>
    </row>
    <row r="124" spans="1:2" x14ac:dyDescent="0.2">
      <c r="A124" s="18"/>
      <c r="B124" s="31"/>
    </row>
    <row r="125" spans="1:2" x14ac:dyDescent="0.2">
      <c r="A125" s="18"/>
      <c r="B125" s="31"/>
    </row>
    <row r="126" spans="1:2" x14ac:dyDescent="0.2">
      <c r="A126" s="18"/>
      <c r="B126" s="31"/>
    </row>
    <row r="127" spans="1:2" x14ac:dyDescent="0.2">
      <c r="A127" s="18"/>
      <c r="B127" s="31"/>
    </row>
    <row r="128" spans="1:2" x14ac:dyDescent="0.2">
      <c r="A128" s="18"/>
      <c r="B128" s="31"/>
    </row>
    <row r="129" spans="1:2" x14ac:dyDescent="0.2">
      <c r="A129" s="18"/>
      <c r="B129" s="31"/>
    </row>
    <row r="130" spans="1:2" x14ac:dyDescent="0.2">
      <c r="A130" s="18"/>
      <c r="B130" s="31"/>
    </row>
    <row r="131" spans="1:2" x14ac:dyDescent="0.2">
      <c r="A131" s="18"/>
      <c r="B131" s="31"/>
    </row>
    <row r="132" spans="1:2" x14ac:dyDescent="0.2">
      <c r="A132" s="18"/>
      <c r="B132" s="31"/>
    </row>
    <row r="133" spans="1:2" x14ac:dyDescent="0.2">
      <c r="A133" s="18"/>
      <c r="B133" s="31"/>
    </row>
    <row r="134" spans="1:2" x14ac:dyDescent="0.2">
      <c r="A134" s="18"/>
      <c r="B134" s="31"/>
    </row>
    <row r="135" spans="1:2" x14ac:dyDescent="0.2">
      <c r="A135" s="18"/>
      <c r="B135" s="31"/>
    </row>
    <row r="136" spans="1:2" x14ac:dyDescent="0.2">
      <c r="A136" s="18"/>
      <c r="B136" s="31"/>
    </row>
    <row r="137" spans="1:2" x14ac:dyDescent="0.2">
      <c r="A137" s="18"/>
      <c r="B137" s="31"/>
    </row>
    <row r="138" spans="1:2" x14ac:dyDescent="0.2">
      <c r="A138" s="18"/>
      <c r="B138" s="31"/>
    </row>
    <row r="139" spans="1:2" x14ac:dyDescent="0.2">
      <c r="A139" s="18"/>
      <c r="B139" s="31"/>
    </row>
    <row r="140" spans="1:2" x14ac:dyDescent="0.2">
      <c r="A140" s="18"/>
      <c r="B140" s="31"/>
    </row>
    <row r="141" spans="1:2" x14ac:dyDescent="0.2">
      <c r="A141" s="18"/>
      <c r="B141" s="31"/>
    </row>
    <row r="142" spans="1:2" x14ac:dyDescent="0.2">
      <c r="A142" s="18"/>
      <c r="B142" s="31"/>
    </row>
    <row r="143" spans="1:2" x14ac:dyDescent="0.2">
      <c r="A143" s="18"/>
      <c r="B143" s="31"/>
    </row>
    <row r="144" spans="1:2" x14ac:dyDescent="0.2">
      <c r="A144" s="18"/>
      <c r="B144" s="19"/>
    </row>
    <row r="145" spans="1:7" x14ac:dyDescent="0.2">
      <c r="A145" s="18"/>
      <c r="B145" s="94" t="str">
        <f>+B2</f>
        <v>MUNICIPALIDAD DE LAS COLORADAS</v>
      </c>
      <c r="C145" s="94"/>
    </row>
    <row r="146" spans="1:7" x14ac:dyDescent="0.2">
      <c r="A146" s="18"/>
      <c r="B146" s="94" t="s">
        <v>92</v>
      </c>
      <c r="C146" s="94"/>
    </row>
    <row r="147" spans="1:7" x14ac:dyDescent="0.2">
      <c r="A147" s="18"/>
      <c r="B147" s="5"/>
    </row>
    <row r="148" spans="1:7" x14ac:dyDescent="0.2">
      <c r="A148" s="18"/>
      <c r="B148" s="5" t="s">
        <v>251</v>
      </c>
      <c r="F148" s="33" t="str">
        <f>+F5</f>
        <v>MARZO DE 2020</v>
      </c>
    </row>
    <row r="149" spans="1:7" x14ac:dyDescent="0.2">
      <c r="A149" s="18"/>
      <c r="B149" s="5"/>
      <c r="C149" s="34"/>
      <c r="D149" s="34"/>
      <c r="E149" s="34"/>
      <c r="F149" s="34"/>
      <c r="G149" s="19"/>
    </row>
    <row r="150" spans="1:7" x14ac:dyDescent="0.2">
      <c r="A150" s="18"/>
      <c r="B150" s="5"/>
      <c r="C150" s="14"/>
      <c r="D150" s="14"/>
      <c r="E150" s="14"/>
      <c r="F150" s="14"/>
      <c r="G150" s="13"/>
    </row>
    <row r="151" spans="1:7" x14ac:dyDescent="0.2">
      <c r="A151" s="10" t="s">
        <v>281</v>
      </c>
      <c r="B151" s="11" t="s">
        <v>253</v>
      </c>
      <c r="C151" s="30">
        <f>+C152+C221+C247+C253</f>
        <v>140308042</v>
      </c>
      <c r="D151" s="12">
        <f>+D152+D221+D247+D253</f>
        <v>22332624.960000001</v>
      </c>
      <c r="E151" s="12">
        <f>+E152+E221+E247+E253</f>
        <v>9364437.9300000016</v>
      </c>
      <c r="F151" s="12">
        <f>+F152+F221+F247+F253</f>
        <v>32920150.91</v>
      </c>
      <c r="G151" s="12">
        <f>+G152+G221+G247+G253</f>
        <v>105502371.08999999</v>
      </c>
    </row>
    <row r="152" spans="1:7" x14ac:dyDescent="0.2">
      <c r="A152" s="10" t="s">
        <v>93</v>
      </c>
      <c r="B152" s="11" t="s">
        <v>94</v>
      </c>
      <c r="C152" s="12">
        <f>+C153+C192</f>
        <v>111480822</v>
      </c>
      <c r="D152" s="12">
        <f>+D153+D192</f>
        <v>16557028.390000002</v>
      </c>
      <c r="E152" s="12">
        <f>+E153+E192</f>
        <v>9110664.9400000013</v>
      </c>
      <c r="F152" s="12">
        <f>+F153+F192</f>
        <v>26890781.350000001</v>
      </c>
      <c r="G152" s="12">
        <f>+G153+G192</f>
        <v>82704520.649999991</v>
      </c>
    </row>
    <row r="153" spans="1:7" x14ac:dyDescent="0.2">
      <c r="A153" s="10" t="s">
        <v>95</v>
      </c>
      <c r="B153" s="11" t="s">
        <v>96</v>
      </c>
      <c r="C153" s="12">
        <f>+C154+C163</f>
        <v>106215282</v>
      </c>
      <c r="D153" s="12">
        <f>+D154+D163</f>
        <v>15679498.990000002</v>
      </c>
      <c r="E153" s="12">
        <f>+E154+E163</f>
        <v>8028998.6600000011</v>
      </c>
      <c r="F153" s="12">
        <f>+F154+F163</f>
        <v>23708497.650000002</v>
      </c>
      <c r="G153" s="12">
        <f>+G154+G163</f>
        <v>80621264.349999994</v>
      </c>
    </row>
    <row r="154" spans="1:7" x14ac:dyDescent="0.2">
      <c r="A154" s="10" t="s">
        <v>97</v>
      </c>
      <c r="B154" s="11" t="s">
        <v>98</v>
      </c>
      <c r="C154" s="12">
        <f>SUM(C155:C161)</f>
        <v>85094930</v>
      </c>
      <c r="D154" s="12">
        <f>SUM(D155:D161)</f>
        <v>14135020.720000003</v>
      </c>
      <c r="E154" s="12">
        <f>SUM(E155:E161)</f>
        <v>7017941.5000000009</v>
      </c>
      <c r="F154" s="12">
        <f>SUM(F155:F161)</f>
        <v>21152962.220000003</v>
      </c>
      <c r="G154" s="12">
        <f>SUM(G155:G161)</f>
        <v>62056447.780000001</v>
      </c>
    </row>
    <row r="155" spans="1:7" x14ac:dyDescent="0.2">
      <c r="A155" s="18" t="s">
        <v>99</v>
      </c>
      <c r="B155" s="19" t="s">
        <v>296</v>
      </c>
      <c r="C155" s="4">
        <v>56371312</v>
      </c>
      <c r="D155" s="4">
        <f>+Febrero!F144</f>
        <v>4472412.78</v>
      </c>
      <c r="E155" s="4">
        <v>2220203.12</v>
      </c>
      <c r="F155" s="4">
        <f t="shared" ref="F155:F159" si="39">+E155+D155</f>
        <v>6692615.9000000004</v>
      </c>
      <c r="G155" s="17">
        <f t="shared" ref="G155:G159" si="40">+C155-F155</f>
        <v>49678696.100000001</v>
      </c>
    </row>
    <row r="156" spans="1:7" x14ac:dyDescent="0.2">
      <c r="A156" s="18" t="s">
        <v>100</v>
      </c>
      <c r="B156" s="19" t="s">
        <v>232</v>
      </c>
      <c r="C156" s="4">
        <v>21501340</v>
      </c>
      <c r="D156" s="4">
        <f>+Febrero!F145</f>
        <v>6595963.6400000006</v>
      </c>
      <c r="E156" s="4">
        <v>3344341.36</v>
      </c>
      <c r="F156" s="4">
        <f t="shared" si="39"/>
        <v>9940305</v>
      </c>
      <c r="G156" s="17">
        <f t="shared" si="40"/>
        <v>11561035</v>
      </c>
    </row>
    <row r="157" spans="1:7" x14ac:dyDescent="0.2">
      <c r="A157" s="18" t="s">
        <v>101</v>
      </c>
      <c r="B157" s="19" t="s">
        <v>297</v>
      </c>
      <c r="C157" s="4">
        <v>2149840</v>
      </c>
      <c r="D157" s="4">
        <f>+Febrero!F146</f>
        <v>241006.69</v>
      </c>
      <c r="E157" s="4">
        <v>100425.2</v>
      </c>
      <c r="F157" s="4">
        <f t="shared" si="39"/>
        <v>341431.89</v>
      </c>
      <c r="G157" s="17">
        <f t="shared" si="40"/>
        <v>1808408.1099999999</v>
      </c>
    </row>
    <row r="158" spans="1:7" x14ac:dyDescent="0.2">
      <c r="A158" s="18" t="s">
        <v>102</v>
      </c>
      <c r="B158" s="19" t="s">
        <v>298</v>
      </c>
      <c r="C158" s="4">
        <v>1896818</v>
      </c>
      <c r="D158" s="4">
        <f>+Febrero!F147</f>
        <v>2543771.6500000004</v>
      </c>
      <c r="E158" s="4">
        <v>1212038.8400000001</v>
      </c>
      <c r="F158" s="4">
        <f t="shared" si="39"/>
        <v>3755810.49</v>
      </c>
      <c r="G158" s="17">
        <f t="shared" si="40"/>
        <v>-1858992.4900000002</v>
      </c>
    </row>
    <row r="159" spans="1:7" x14ac:dyDescent="0.2">
      <c r="A159" s="18" t="s">
        <v>103</v>
      </c>
      <c r="B159" s="19" t="s">
        <v>299</v>
      </c>
      <c r="C159" s="4">
        <v>1290100</v>
      </c>
      <c r="D159" s="4">
        <f>+Febrero!F148</f>
        <v>281865.96000000002</v>
      </c>
      <c r="E159" s="4">
        <v>140932.98000000001</v>
      </c>
      <c r="F159" s="4">
        <f t="shared" si="39"/>
        <v>422798.94000000006</v>
      </c>
      <c r="G159" s="17">
        <f t="shared" si="40"/>
        <v>867301.05999999994</v>
      </c>
    </row>
    <row r="160" spans="1:7" x14ac:dyDescent="0.2">
      <c r="A160" s="18" t="s">
        <v>309</v>
      </c>
      <c r="B160" s="3" t="s">
        <v>310</v>
      </c>
      <c r="C160" s="4">
        <v>1885520</v>
      </c>
      <c r="G160" s="17"/>
    </row>
    <row r="161" spans="1:9" x14ac:dyDescent="0.2">
      <c r="A161" s="18"/>
      <c r="B161" s="19"/>
      <c r="G161" s="17"/>
    </row>
    <row r="162" spans="1:9" x14ac:dyDescent="0.2">
      <c r="A162" s="19"/>
      <c r="B162" s="19"/>
    </row>
    <row r="163" spans="1:9" x14ac:dyDescent="0.2">
      <c r="A163" s="10" t="s">
        <v>104</v>
      </c>
      <c r="B163" s="11" t="s">
        <v>105</v>
      </c>
      <c r="C163" s="12">
        <f>SUM(C164:C190)</f>
        <v>21120352</v>
      </c>
      <c r="D163" s="12">
        <f>SUM(D164:D190)</f>
        <v>1544478.2699999998</v>
      </c>
      <c r="E163" s="12">
        <f>SUM(E164:E190)</f>
        <v>1011057.16</v>
      </c>
      <c r="F163" s="12">
        <f>SUM(F164:F190)</f>
        <v>2555535.4299999997</v>
      </c>
      <c r="G163" s="12">
        <f>SUM(G164:G190)</f>
        <v>18564816.57</v>
      </c>
    </row>
    <row r="164" spans="1:9" x14ac:dyDescent="0.2">
      <c r="A164" s="18" t="s">
        <v>106</v>
      </c>
      <c r="B164" s="19" t="s">
        <v>39</v>
      </c>
      <c r="C164" s="6">
        <v>511000</v>
      </c>
      <c r="D164" s="4">
        <f>+Febrero!F153</f>
        <v>106000</v>
      </c>
      <c r="E164" s="4">
        <v>5500</v>
      </c>
      <c r="F164" s="4">
        <f t="shared" ref="F164:F183" si="41">+E164+D164</f>
        <v>111500</v>
      </c>
      <c r="G164" s="17">
        <f t="shared" ref="G164:G183" si="42">+C164-F164</f>
        <v>399500</v>
      </c>
    </row>
    <row r="165" spans="1:9" x14ac:dyDescent="0.2">
      <c r="A165" s="18" t="s">
        <v>107</v>
      </c>
      <c r="B165" s="19" t="s">
        <v>108</v>
      </c>
      <c r="C165" s="4">
        <v>1805440</v>
      </c>
      <c r="D165" s="4">
        <f>+Febrero!F154</f>
        <v>0</v>
      </c>
      <c r="F165" s="4">
        <f t="shared" si="41"/>
        <v>0</v>
      </c>
      <c r="G165" s="17">
        <f t="shared" si="42"/>
        <v>1805440</v>
      </c>
    </row>
    <row r="166" spans="1:9" x14ac:dyDescent="0.2">
      <c r="A166" s="18" t="s">
        <v>109</v>
      </c>
      <c r="B166" s="19" t="s">
        <v>110</v>
      </c>
      <c r="C166" s="4">
        <v>2469810</v>
      </c>
      <c r="D166" s="4">
        <f>+Febrero!F155</f>
        <v>193351.16999999998</v>
      </c>
      <c r="E166" s="4">
        <v>72217.960000000006</v>
      </c>
      <c r="F166" s="4">
        <f t="shared" si="41"/>
        <v>265569.13</v>
      </c>
      <c r="G166" s="17">
        <f t="shared" si="42"/>
        <v>2204240.87</v>
      </c>
    </row>
    <row r="167" spans="1:9" x14ac:dyDescent="0.2">
      <c r="A167" s="18" t="s">
        <v>111</v>
      </c>
      <c r="B167" s="19" t="s">
        <v>112</v>
      </c>
      <c r="C167" s="4">
        <v>771400</v>
      </c>
      <c r="D167" s="4">
        <f>+Febrero!F156</f>
        <v>27964.49</v>
      </c>
      <c r="E167" s="4">
        <v>12410</v>
      </c>
      <c r="F167" s="4">
        <f t="shared" si="41"/>
        <v>40374.490000000005</v>
      </c>
      <c r="G167" s="17">
        <f t="shared" si="42"/>
        <v>731025.51</v>
      </c>
      <c r="H167" s="4"/>
      <c r="I167" s="17"/>
    </row>
    <row r="168" spans="1:9" x14ac:dyDescent="0.2">
      <c r="A168" s="18" t="s">
        <v>113</v>
      </c>
      <c r="B168" s="19" t="s">
        <v>114</v>
      </c>
      <c r="C168" s="4">
        <v>505400</v>
      </c>
      <c r="D168" s="4">
        <f>+Febrero!F157</f>
        <v>12339.99</v>
      </c>
      <c r="F168" s="4">
        <f t="shared" si="41"/>
        <v>12339.99</v>
      </c>
      <c r="G168" s="17">
        <f t="shared" si="42"/>
        <v>493060.01</v>
      </c>
    </row>
    <row r="169" spans="1:9" x14ac:dyDescent="0.2">
      <c r="A169" s="18" t="s">
        <v>115</v>
      </c>
      <c r="B169" s="19" t="s">
        <v>116</v>
      </c>
      <c r="C169" s="4">
        <v>760900</v>
      </c>
      <c r="D169" s="4">
        <f>+Febrero!F158</f>
        <v>49293.83</v>
      </c>
      <c r="E169" s="4">
        <v>52065</v>
      </c>
      <c r="F169" s="4">
        <f t="shared" si="41"/>
        <v>101358.83</v>
      </c>
      <c r="G169" s="17">
        <f t="shared" si="42"/>
        <v>659541.17000000004</v>
      </c>
    </row>
    <row r="170" spans="1:9" x14ac:dyDescent="0.2">
      <c r="A170" s="18" t="s">
        <v>117</v>
      </c>
      <c r="B170" s="19" t="s">
        <v>118</v>
      </c>
      <c r="C170" s="4">
        <v>1137400</v>
      </c>
      <c r="D170" s="4">
        <f>+Febrero!F159</f>
        <v>197881.26</v>
      </c>
      <c r="E170" s="4">
        <v>87179</v>
      </c>
      <c r="F170" s="4">
        <f t="shared" si="41"/>
        <v>285060.26</v>
      </c>
      <c r="G170" s="17">
        <f t="shared" si="42"/>
        <v>852339.74</v>
      </c>
    </row>
    <row r="171" spans="1:9" x14ac:dyDescent="0.2">
      <c r="A171" s="18" t="s">
        <v>119</v>
      </c>
      <c r="B171" s="19" t="s">
        <v>231</v>
      </c>
      <c r="D171" s="4">
        <f>+Febrero!F160</f>
        <v>113480.24</v>
      </c>
      <c r="E171" s="4">
        <v>11070.24</v>
      </c>
      <c r="F171" s="4">
        <f t="shared" si="41"/>
        <v>124550.48000000001</v>
      </c>
      <c r="G171" s="17">
        <f t="shared" si="42"/>
        <v>-124550.48000000001</v>
      </c>
    </row>
    <row r="172" spans="1:9" x14ac:dyDescent="0.2">
      <c r="A172" s="18" t="s">
        <v>120</v>
      </c>
      <c r="B172" s="19" t="s">
        <v>121</v>
      </c>
      <c r="D172" s="4">
        <f>+Febrero!F161</f>
        <v>5863.69</v>
      </c>
      <c r="F172" s="4">
        <f t="shared" si="41"/>
        <v>5863.69</v>
      </c>
      <c r="G172" s="17">
        <f t="shared" si="42"/>
        <v>-5863.69</v>
      </c>
    </row>
    <row r="173" spans="1:9" x14ac:dyDescent="0.2">
      <c r="A173" s="18" t="s">
        <v>122</v>
      </c>
      <c r="B173" s="19" t="s">
        <v>123</v>
      </c>
      <c r="C173" s="4">
        <v>1118824</v>
      </c>
      <c r="D173" s="4">
        <f>+Febrero!F162</f>
        <v>270761.92</v>
      </c>
      <c r="E173" s="4">
        <v>254089.92</v>
      </c>
      <c r="F173" s="4">
        <f t="shared" si="41"/>
        <v>524851.84</v>
      </c>
      <c r="G173" s="17">
        <f t="shared" si="42"/>
        <v>593972.16</v>
      </c>
    </row>
    <row r="174" spans="1:9" x14ac:dyDescent="0.2">
      <c r="A174" s="18" t="s">
        <v>124</v>
      </c>
      <c r="B174" s="24" t="s">
        <v>125</v>
      </c>
      <c r="C174" s="6">
        <v>154700</v>
      </c>
      <c r="D174" s="4">
        <f>+Febrero!F163</f>
        <v>12700</v>
      </c>
      <c r="E174" s="4">
        <v>4100</v>
      </c>
      <c r="F174" s="4">
        <f t="shared" si="41"/>
        <v>16800</v>
      </c>
      <c r="G174" s="17">
        <f t="shared" si="42"/>
        <v>137900</v>
      </c>
    </row>
    <row r="175" spans="1:9" x14ac:dyDescent="0.2">
      <c r="A175" s="18" t="s">
        <v>126</v>
      </c>
      <c r="B175" s="19" t="s">
        <v>127</v>
      </c>
      <c r="C175" s="4">
        <v>144690</v>
      </c>
      <c r="D175" s="4">
        <f>+Febrero!F164</f>
        <v>39121.589999999997</v>
      </c>
      <c r="E175" s="4">
        <v>55751</v>
      </c>
      <c r="F175" s="4">
        <f t="shared" si="41"/>
        <v>94872.59</v>
      </c>
      <c r="G175" s="17">
        <f t="shared" si="42"/>
        <v>49817.41</v>
      </c>
    </row>
    <row r="176" spans="1:9" x14ac:dyDescent="0.2">
      <c r="A176" s="18" t="s">
        <v>128</v>
      </c>
      <c r="B176" s="19" t="s">
        <v>129</v>
      </c>
      <c r="C176" s="4">
        <v>273000</v>
      </c>
      <c r="D176" s="4">
        <f>+Febrero!F165</f>
        <v>39800.44</v>
      </c>
      <c r="E176" s="4">
        <v>16860.02</v>
      </c>
      <c r="F176" s="4">
        <f t="shared" si="41"/>
        <v>56660.460000000006</v>
      </c>
      <c r="G176" s="17">
        <f t="shared" si="42"/>
        <v>216339.53999999998</v>
      </c>
    </row>
    <row r="177" spans="1:7" x14ac:dyDescent="0.2">
      <c r="A177" s="18" t="s">
        <v>130</v>
      </c>
      <c r="B177" s="19" t="s">
        <v>131</v>
      </c>
      <c r="C177" s="4">
        <v>273000</v>
      </c>
      <c r="D177" s="4">
        <f>+Febrero!F166</f>
        <v>25465</v>
      </c>
      <c r="E177" s="4">
        <v>35005</v>
      </c>
      <c r="F177" s="4">
        <f t="shared" si="41"/>
        <v>60470</v>
      </c>
      <c r="G177" s="17">
        <f t="shared" si="42"/>
        <v>212530</v>
      </c>
    </row>
    <row r="178" spans="1:7" x14ac:dyDescent="0.2">
      <c r="A178" s="18" t="s">
        <v>132</v>
      </c>
      <c r="B178" s="19" t="s">
        <v>133</v>
      </c>
      <c r="C178" s="4">
        <v>586768</v>
      </c>
      <c r="D178" s="4">
        <f>+Febrero!F167</f>
        <v>780</v>
      </c>
      <c r="F178" s="4">
        <f t="shared" si="41"/>
        <v>780</v>
      </c>
      <c r="G178" s="17">
        <f t="shared" si="42"/>
        <v>585988</v>
      </c>
    </row>
    <row r="179" spans="1:7" x14ac:dyDescent="0.2">
      <c r="A179" s="18" t="s">
        <v>134</v>
      </c>
      <c r="B179" s="19" t="s">
        <v>135</v>
      </c>
      <c r="C179" s="4">
        <v>2256800</v>
      </c>
      <c r="D179" s="4">
        <f>+Febrero!F168</f>
        <v>0</v>
      </c>
      <c r="F179" s="4">
        <f t="shared" si="41"/>
        <v>0</v>
      </c>
      <c r="G179" s="17">
        <f t="shared" si="42"/>
        <v>2256800</v>
      </c>
    </row>
    <row r="180" spans="1:7" x14ac:dyDescent="0.2">
      <c r="A180" s="18" t="s">
        <v>136</v>
      </c>
      <c r="B180" s="19" t="s">
        <v>137</v>
      </c>
      <c r="D180" s="4">
        <f>+Febrero!F169</f>
        <v>51433</v>
      </c>
      <c r="E180" s="4">
        <v>2705</v>
      </c>
      <c r="F180" s="4">
        <f t="shared" si="41"/>
        <v>54138</v>
      </c>
      <c r="G180" s="17">
        <f t="shared" si="42"/>
        <v>-54138</v>
      </c>
    </row>
    <row r="181" spans="1:7" x14ac:dyDescent="0.2">
      <c r="A181" s="18" t="s">
        <v>138</v>
      </c>
      <c r="B181" s="19" t="s">
        <v>139</v>
      </c>
      <c r="C181" s="4">
        <v>112840</v>
      </c>
      <c r="D181" s="4">
        <f>+Febrero!F170</f>
        <v>25977</v>
      </c>
      <c r="F181" s="4">
        <f t="shared" si="41"/>
        <v>25977</v>
      </c>
      <c r="G181" s="17">
        <f t="shared" si="42"/>
        <v>86863</v>
      </c>
    </row>
    <row r="182" spans="1:7" x14ac:dyDescent="0.2">
      <c r="A182" s="18" t="s">
        <v>140</v>
      </c>
      <c r="B182" s="19" t="s">
        <v>141</v>
      </c>
      <c r="C182" s="4">
        <v>1992700</v>
      </c>
      <c r="D182" s="4">
        <f>+Febrero!F171</f>
        <v>173224</v>
      </c>
      <c r="E182" s="6">
        <v>178800</v>
      </c>
      <c r="F182" s="4">
        <f t="shared" si="41"/>
        <v>352024</v>
      </c>
      <c r="G182" s="17">
        <f t="shared" si="42"/>
        <v>1640676</v>
      </c>
    </row>
    <row r="183" spans="1:7" x14ac:dyDescent="0.2">
      <c r="A183" s="18" t="s">
        <v>142</v>
      </c>
      <c r="B183" s="19" t="s">
        <v>143</v>
      </c>
      <c r="C183" s="4">
        <v>3822000</v>
      </c>
      <c r="D183" s="4">
        <f>+Febrero!F172</f>
        <v>175540.65</v>
      </c>
      <c r="E183" s="4">
        <v>58551</v>
      </c>
      <c r="F183" s="4">
        <f t="shared" si="41"/>
        <v>234091.65</v>
      </c>
      <c r="G183" s="17">
        <f t="shared" si="42"/>
        <v>3587908.35</v>
      </c>
    </row>
    <row r="184" spans="1:7" x14ac:dyDescent="0.2">
      <c r="A184" s="18" t="s">
        <v>144</v>
      </c>
      <c r="B184" s="19" t="s">
        <v>146</v>
      </c>
      <c r="D184" s="4">
        <f>+Febrero!F173</f>
        <v>0</v>
      </c>
      <c r="E184" s="4">
        <v>119415.02</v>
      </c>
      <c r="F184" s="4">
        <f>+E184+D184</f>
        <v>119415.02</v>
      </c>
      <c r="G184" s="17">
        <f>+C184-F184</f>
        <v>-119415.02</v>
      </c>
    </row>
    <row r="185" spans="1:7" x14ac:dyDescent="0.2">
      <c r="A185" s="18" t="s">
        <v>145</v>
      </c>
      <c r="B185" s="19" t="s">
        <v>148</v>
      </c>
      <c r="D185" s="4">
        <f>+Febrero!F174</f>
        <v>23500</v>
      </c>
      <c r="E185" s="4">
        <v>45338</v>
      </c>
      <c r="F185" s="4">
        <f t="shared" ref="F185:F187" si="43">+E185+D185</f>
        <v>68838</v>
      </c>
      <c r="G185" s="17">
        <f t="shared" ref="G185:G187" si="44">+C185-F185</f>
        <v>-68838</v>
      </c>
    </row>
    <row r="186" spans="1:7" x14ac:dyDescent="0.2">
      <c r="A186" s="18" t="s">
        <v>147</v>
      </c>
      <c r="B186" s="24" t="s">
        <v>150</v>
      </c>
      <c r="D186" s="4">
        <f>+Febrero!F175</f>
        <v>0</v>
      </c>
      <c r="F186" s="4">
        <f t="shared" si="43"/>
        <v>0</v>
      </c>
      <c r="G186" s="17">
        <f t="shared" si="44"/>
        <v>0</v>
      </c>
    </row>
    <row r="187" spans="1:7" x14ac:dyDescent="0.2">
      <c r="A187" s="18" t="s">
        <v>149</v>
      </c>
      <c r="B187" s="24" t="s">
        <v>152</v>
      </c>
      <c r="D187" s="4">
        <f>+Febrero!F176</f>
        <v>0</v>
      </c>
      <c r="F187" s="4">
        <f t="shared" si="43"/>
        <v>0</v>
      </c>
      <c r="G187" s="17">
        <f t="shared" si="44"/>
        <v>0</v>
      </c>
    </row>
    <row r="188" spans="1:7" x14ac:dyDescent="0.2">
      <c r="A188" s="18" t="s">
        <v>151</v>
      </c>
      <c r="B188" s="24" t="s">
        <v>330</v>
      </c>
      <c r="C188" s="4">
        <v>2423680</v>
      </c>
      <c r="D188" s="4">
        <f>+Febrero!F177</f>
        <v>0</v>
      </c>
      <c r="F188" s="4">
        <f t="shared" ref="F188" si="45">+E188+D188</f>
        <v>0</v>
      </c>
      <c r="G188" s="17">
        <f t="shared" ref="G188" si="46">+C188-F188</f>
        <v>2423680</v>
      </c>
    </row>
    <row r="189" spans="1:7" x14ac:dyDescent="0.2">
      <c r="A189" s="19"/>
      <c r="B189" s="35"/>
    </row>
    <row r="190" spans="1:7" x14ac:dyDescent="0.2">
      <c r="A190" s="19"/>
      <c r="B190" s="19"/>
    </row>
    <row r="191" spans="1:7" x14ac:dyDescent="0.2">
      <c r="A191" s="19"/>
      <c r="B191" s="19"/>
    </row>
    <row r="192" spans="1:7" x14ac:dyDescent="0.2">
      <c r="A192" s="10" t="s">
        <v>153</v>
      </c>
      <c r="B192" s="11" t="s">
        <v>154</v>
      </c>
      <c r="C192" s="32">
        <f>+C193</f>
        <v>5265540</v>
      </c>
      <c r="D192" s="32">
        <f>+D193</f>
        <v>877529.39999999991</v>
      </c>
      <c r="E192" s="32">
        <f t="shared" ref="E192:G192" si="47">+E193</f>
        <v>1081666.28</v>
      </c>
      <c r="F192" s="32">
        <f t="shared" si="47"/>
        <v>3182283.6999999997</v>
      </c>
      <c r="G192" s="32">
        <f t="shared" si="47"/>
        <v>2083256.2999999998</v>
      </c>
    </row>
    <row r="193" spans="1:8" x14ac:dyDescent="0.2">
      <c r="A193" s="10" t="s">
        <v>155</v>
      </c>
      <c r="B193" s="11" t="s">
        <v>156</v>
      </c>
      <c r="C193" s="32">
        <f>SUM(C194:C209)</f>
        <v>5265540</v>
      </c>
      <c r="D193" s="32">
        <f>SUM(D201:D222)</f>
        <v>877529.39999999991</v>
      </c>
      <c r="E193" s="32">
        <f t="shared" ref="E193:G193" si="48">SUM(E194:E208)</f>
        <v>1081666.28</v>
      </c>
      <c r="F193" s="32">
        <f t="shared" si="48"/>
        <v>3182283.6999999997</v>
      </c>
      <c r="G193" s="32">
        <f t="shared" si="48"/>
        <v>2083256.2999999998</v>
      </c>
    </row>
    <row r="194" spans="1:8" x14ac:dyDescent="0.2">
      <c r="A194" s="18" t="s">
        <v>157</v>
      </c>
      <c r="B194" s="24" t="s">
        <v>158</v>
      </c>
      <c r="C194" s="4">
        <v>2702980</v>
      </c>
      <c r="D194" s="4">
        <f>+Febrero!F183</f>
        <v>132431.56</v>
      </c>
      <c r="E194" s="6">
        <v>16750</v>
      </c>
      <c r="F194" s="4">
        <f t="shared" ref="F194:F209" si="49">+E194+D194</f>
        <v>149181.56</v>
      </c>
      <c r="G194" s="17">
        <f t="shared" ref="G194:G209" si="50">+C194-F194</f>
        <v>2553798.44</v>
      </c>
    </row>
    <row r="195" spans="1:8" x14ac:dyDescent="0.2">
      <c r="A195" s="18" t="s">
        <v>159</v>
      </c>
      <c r="B195" s="19" t="s">
        <v>160</v>
      </c>
      <c r="D195" s="4">
        <f>+Febrero!F184</f>
        <v>53402.53</v>
      </c>
      <c r="E195" s="6"/>
      <c r="F195" s="4">
        <f t="shared" si="49"/>
        <v>53402.53</v>
      </c>
      <c r="G195" s="17">
        <f t="shared" si="50"/>
        <v>-53402.53</v>
      </c>
      <c r="H195" s="17"/>
    </row>
    <row r="196" spans="1:8" x14ac:dyDescent="0.2">
      <c r="A196" s="18" t="s">
        <v>161</v>
      </c>
      <c r="B196" s="19" t="s">
        <v>162</v>
      </c>
      <c r="C196" s="4">
        <v>460460</v>
      </c>
      <c r="D196" s="4">
        <f>+Febrero!F185</f>
        <v>28600</v>
      </c>
      <c r="E196" s="6"/>
      <c r="F196" s="4">
        <f t="shared" si="49"/>
        <v>28600</v>
      </c>
      <c r="G196" s="17">
        <f t="shared" si="50"/>
        <v>431860</v>
      </c>
    </row>
    <row r="197" spans="1:8" x14ac:dyDescent="0.2">
      <c r="A197" s="18" t="s">
        <v>163</v>
      </c>
      <c r="B197" s="24" t="s">
        <v>164</v>
      </c>
      <c r="C197" s="4">
        <v>282100</v>
      </c>
      <c r="D197" s="4">
        <f>+Febrero!F186</f>
        <v>6667.68</v>
      </c>
      <c r="E197" s="6"/>
      <c r="F197" s="4">
        <f t="shared" si="49"/>
        <v>6667.68</v>
      </c>
      <c r="G197" s="17">
        <f t="shared" si="50"/>
        <v>275432.32000000001</v>
      </c>
    </row>
    <row r="198" spans="1:8" x14ac:dyDescent="0.2">
      <c r="A198" s="18" t="s">
        <v>0</v>
      </c>
      <c r="B198" s="24" t="s">
        <v>304</v>
      </c>
      <c r="D198" s="4">
        <f>+Febrero!F187</f>
        <v>1172732.6499999999</v>
      </c>
      <c r="E198" s="6">
        <v>687195</v>
      </c>
      <c r="F198" s="4">
        <f t="shared" si="49"/>
        <v>1859927.65</v>
      </c>
      <c r="G198" s="17">
        <f t="shared" si="50"/>
        <v>-1859927.65</v>
      </c>
    </row>
    <row r="199" spans="1:8" x14ac:dyDescent="0.2">
      <c r="A199" s="18" t="s">
        <v>165</v>
      </c>
      <c r="B199" s="24" t="s">
        <v>74</v>
      </c>
      <c r="D199" s="4">
        <f>+Febrero!F188</f>
        <v>0</v>
      </c>
      <c r="E199" s="6"/>
      <c r="F199" s="4">
        <f t="shared" si="49"/>
        <v>0</v>
      </c>
      <c r="G199" s="17">
        <f t="shared" si="50"/>
        <v>0</v>
      </c>
    </row>
    <row r="200" spans="1:8" x14ac:dyDescent="0.2">
      <c r="A200" s="18" t="s">
        <v>166</v>
      </c>
      <c r="B200" s="19" t="s">
        <v>167</v>
      </c>
      <c r="C200" s="4">
        <v>1820000</v>
      </c>
      <c r="D200" s="4">
        <f>+Febrero!F189</f>
        <v>109001</v>
      </c>
      <c r="E200" s="6">
        <v>68721.279999999999</v>
      </c>
      <c r="F200" s="4">
        <f t="shared" si="49"/>
        <v>177722.28</v>
      </c>
      <c r="G200" s="17">
        <f t="shared" si="50"/>
        <v>1642277.72</v>
      </c>
    </row>
    <row r="201" spans="1:8" x14ac:dyDescent="0.2">
      <c r="A201" s="18" t="s">
        <v>168</v>
      </c>
      <c r="B201" s="19" t="s">
        <v>169</v>
      </c>
      <c r="C201" s="6"/>
      <c r="D201" s="4">
        <f>+Febrero!F190</f>
        <v>300000</v>
      </c>
      <c r="E201" s="6">
        <v>125000</v>
      </c>
      <c r="F201" s="4">
        <f t="shared" si="49"/>
        <v>425000</v>
      </c>
      <c r="G201" s="17">
        <f t="shared" si="50"/>
        <v>-425000</v>
      </c>
    </row>
    <row r="202" spans="1:8" x14ac:dyDescent="0.2">
      <c r="A202" s="18" t="s">
        <v>170</v>
      </c>
      <c r="B202" s="19" t="s">
        <v>171</v>
      </c>
      <c r="C202" s="6"/>
      <c r="D202" s="4">
        <f>+Febrero!F191</f>
        <v>100000</v>
      </c>
      <c r="E202" s="6"/>
      <c r="F202" s="4">
        <f t="shared" si="49"/>
        <v>100000</v>
      </c>
      <c r="G202" s="17">
        <f t="shared" si="50"/>
        <v>-100000</v>
      </c>
    </row>
    <row r="203" spans="1:8" x14ac:dyDescent="0.2">
      <c r="A203" s="18" t="s">
        <v>172</v>
      </c>
      <c r="B203" s="24" t="s">
        <v>173</v>
      </c>
      <c r="C203" s="6"/>
      <c r="D203" s="4">
        <f>+Febrero!F192</f>
        <v>170000</v>
      </c>
      <c r="E203" s="6"/>
      <c r="F203" s="4">
        <f t="shared" si="49"/>
        <v>170000</v>
      </c>
      <c r="G203" s="17">
        <f t="shared" si="50"/>
        <v>-170000</v>
      </c>
    </row>
    <row r="204" spans="1:8" x14ac:dyDescent="0.2">
      <c r="A204" s="18" t="s">
        <v>1</v>
      </c>
      <c r="B204" s="3" t="s">
        <v>69</v>
      </c>
      <c r="C204" s="6"/>
      <c r="D204" s="4">
        <f>+Febrero!F193</f>
        <v>0</v>
      </c>
      <c r="E204" s="6">
        <v>184000</v>
      </c>
      <c r="F204" s="4">
        <f t="shared" si="49"/>
        <v>184000</v>
      </c>
      <c r="G204" s="17">
        <f t="shared" si="50"/>
        <v>-184000</v>
      </c>
    </row>
    <row r="205" spans="1:8" x14ac:dyDescent="0.2">
      <c r="A205" s="18" t="s">
        <v>174</v>
      </c>
      <c r="B205" s="24" t="s">
        <v>278</v>
      </c>
      <c r="C205" s="36"/>
      <c r="D205" s="4">
        <f>+Febrero!F194</f>
        <v>0</v>
      </c>
      <c r="E205" s="6"/>
      <c r="F205" s="4">
        <f t="shared" si="49"/>
        <v>0</v>
      </c>
      <c r="G205" s="17">
        <f t="shared" si="50"/>
        <v>0</v>
      </c>
    </row>
    <row r="206" spans="1:8" x14ac:dyDescent="0.2">
      <c r="A206" s="18" t="s">
        <v>175</v>
      </c>
      <c r="B206" s="19" t="s">
        <v>177</v>
      </c>
      <c r="C206" s="6"/>
      <c r="D206" s="4">
        <f>+Febrero!F195</f>
        <v>16500</v>
      </c>
      <c r="E206" s="6"/>
      <c r="F206" s="4">
        <f t="shared" si="49"/>
        <v>16500</v>
      </c>
      <c r="G206" s="17">
        <f t="shared" si="50"/>
        <v>-16500</v>
      </c>
    </row>
    <row r="207" spans="1:8" x14ac:dyDescent="0.2">
      <c r="A207" s="18" t="s">
        <v>176</v>
      </c>
      <c r="B207" s="19" t="s">
        <v>178</v>
      </c>
      <c r="C207" s="6"/>
      <c r="D207" s="4">
        <f>+Febrero!F196</f>
        <v>0</v>
      </c>
      <c r="E207" s="6"/>
      <c r="F207" s="4">
        <f t="shared" si="49"/>
        <v>0</v>
      </c>
      <c r="G207" s="17">
        <f t="shared" si="50"/>
        <v>0</v>
      </c>
    </row>
    <row r="208" spans="1:8" x14ac:dyDescent="0.2">
      <c r="A208" s="18" t="s">
        <v>279</v>
      </c>
      <c r="B208" s="6" t="s">
        <v>277</v>
      </c>
      <c r="C208" s="6"/>
      <c r="D208" s="4">
        <f>+Febrero!F197</f>
        <v>11282</v>
      </c>
      <c r="E208" s="6"/>
      <c r="F208" s="4">
        <f t="shared" si="49"/>
        <v>11282</v>
      </c>
      <c r="G208" s="17">
        <f t="shared" si="50"/>
        <v>-11282</v>
      </c>
    </row>
    <row r="209" spans="1:7" x14ac:dyDescent="0.2">
      <c r="A209" s="18" t="s">
        <v>280</v>
      </c>
      <c r="B209" s="6" t="s">
        <v>178</v>
      </c>
      <c r="C209" s="6"/>
      <c r="D209" s="4">
        <f>+Febrero!F198</f>
        <v>0</v>
      </c>
      <c r="E209" s="6"/>
      <c r="F209" s="4">
        <f t="shared" si="49"/>
        <v>0</v>
      </c>
      <c r="G209" s="17">
        <f t="shared" si="50"/>
        <v>0</v>
      </c>
    </row>
    <row r="210" spans="1:7" x14ac:dyDescent="0.2">
      <c r="A210" s="18"/>
      <c r="B210" s="19"/>
    </row>
    <row r="211" spans="1:7" x14ac:dyDescent="0.2">
      <c r="A211" s="18"/>
      <c r="B211" s="19"/>
    </row>
    <row r="212" spans="1:7" x14ac:dyDescent="0.2">
      <c r="A212" s="18"/>
      <c r="B212" s="19"/>
    </row>
    <row r="213" spans="1:7" x14ac:dyDescent="0.2">
      <c r="A213" s="18"/>
      <c r="B213" s="19"/>
    </row>
    <row r="214" spans="1:7" x14ac:dyDescent="0.2">
      <c r="A214" s="18"/>
      <c r="B214" s="19"/>
    </row>
    <row r="215" spans="1:7" x14ac:dyDescent="0.2">
      <c r="A215" s="18"/>
      <c r="B215" s="19"/>
    </row>
    <row r="216" spans="1:7" x14ac:dyDescent="0.2">
      <c r="A216" s="18"/>
      <c r="B216" s="5" t="s">
        <v>251</v>
      </c>
      <c r="F216" s="33" t="str">
        <f>+F148</f>
        <v>MARZO DE 2020</v>
      </c>
    </row>
    <row r="217" spans="1:7" x14ac:dyDescent="0.2">
      <c r="A217" s="18"/>
      <c r="B217" s="19"/>
    </row>
    <row r="218" spans="1:7" x14ac:dyDescent="0.2">
      <c r="A218" s="18"/>
      <c r="B218" s="19"/>
    </row>
    <row r="219" spans="1:7" x14ac:dyDescent="0.2">
      <c r="A219" s="18"/>
      <c r="B219" s="19"/>
    </row>
    <row r="220" spans="1:7" x14ac:dyDescent="0.2">
      <c r="A220" s="18"/>
      <c r="B220" s="19"/>
      <c r="C220" s="14"/>
      <c r="D220" s="14"/>
      <c r="E220" s="14"/>
      <c r="F220" s="14"/>
      <c r="G220" s="13"/>
    </row>
    <row r="221" spans="1:7" x14ac:dyDescent="0.2">
      <c r="A221" s="10" t="s">
        <v>179</v>
      </c>
      <c r="B221" s="11" t="s">
        <v>180</v>
      </c>
      <c r="C221" s="12">
        <f>+C222+C234</f>
        <v>18014600</v>
      </c>
      <c r="D221" s="12">
        <f t="shared" ref="D221:G221" si="51">+D222+D234</f>
        <v>139873.70000000001</v>
      </c>
      <c r="E221" s="30">
        <f t="shared" si="51"/>
        <v>0</v>
      </c>
      <c r="F221" s="30">
        <f t="shared" si="51"/>
        <v>139873.70000000001</v>
      </c>
      <c r="G221" s="30">
        <f t="shared" si="51"/>
        <v>17874726.300000001</v>
      </c>
    </row>
    <row r="222" spans="1:7" x14ac:dyDescent="0.2">
      <c r="A222" s="10" t="s">
        <v>181</v>
      </c>
      <c r="B222" s="11" t="s">
        <v>182</v>
      </c>
      <c r="C222" s="14">
        <f>SUM(C223:C232)</f>
        <v>12554600</v>
      </c>
      <c r="D222" s="14">
        <f t="shared" ref="D222:G222" si="52">SUM(D223:D232)</f>
        <v>139873.70000000001</v>
      </c>
      <c r="E222" s="14">
        <f t="shared" si="52"/>
        <v>0</v>
      </c>
      <c r="F222" s="14">
        <f t="shared" si="52"/>
        <v>139873.70000000001</v>
      </c>
      <c r="G222" s="14">
        <f t="shared" si="52"/>
        <v>12414726.300000001</v>
      </c>
    </row>
    <row r="223" spans="1:7" x14ac:dyDescent="0.2">
      <c r="A223" s="18" t="s">
        <v>183</v>
      </c>
      <c r="B223" s="19" t="s">
        <v>184</v>
      </c>
      <c r="C223" s="6"/>
      <c r="D223" s="4">
        <f>+Febrero!F207</f>
        <v>0</v>
      </c>
      <c r="F223" s="4">
        <f t="shared" ref="F223:F231" si="53">+E223+D223</f>
        <v>0</v>
      </c>
      <c r="G223" s="17">
        <f t="shared" ref="G223:G231" si="54">+C223-F223</f>
        <v>0</v>
      </c>
    </row>
    <row r="224" spans="1:7" x14ac:dyDescent="0.2">
      <c r="A224" s="18" t="s">
        <v>185</v>
      </c>
      <c r="B224" s="24" t="s">
        <v>186</v>
      </c>
      <c r="C224" s="6"/>
      <c r="D224" s="4">
        <f>+Febrero!F208</f>
        <v>0</v>
      </c>
      <c r="F224" s="4">
        <f t="shared" si="53"/>
        <v>0</v>
      </c>
      <c r="G224" s="17">
        <f t="shared" si="54"/>
        <v>0</v>
      </c>
    </row>
    <row r="225" spans="1:7" x14ac:dyDescent="0.2">
      <c r="A225" s="18" t="s">
        <v>187</v>
      </c>
      <c r="B225" s="24" t="s">
        <v>188</v>
      </c>
      <c r="C225" s="6">
        <v>3400000</v>
      </c>
      <c r="D225" s="4">
        <f>+Febrero!F209</f>
        <v>0</v>
      </c>
      <c r="F225" s="4">
        <f t="shared" si="53"/>
        <v>0</v>
      </c>
      <c r="G225" s="17">
        <f t="shared" si="54"/>
        <v>3400000</v>
      </c>
    </row>
    <row r="226" spans="1:7" x14ac:dyDescent="0.2">
      <c r="A226" s="18" t="s">
        <v>189</v>
      </c>
      <c r="B226" s="24" t="s">
        <v>190</v>
      </c>
      <c r="C226" s="6"/>
      <c r="D226" s="4">
        <f>+Febrero!F210</f>
        <v>0</v>
      </c>
      <c r="F226" s="4">
        <f t="shared" si="53"/>
        <v>0</v>
      </c>
      <c r="G226" s="17">
        <f t="shared" si="54"/>
        <v>0</v>
      </c>
    </row>
    <row r="227" spans="1:7" x14ac:dyDescent="0.2">
      <c r="A227" s="18" t="s">
        <v>191</v>
      </c>
      <c r="B227" s="24" t="s">
        <v>192</v>
      </c>
      <c r="C227" s="6"/>
      <c r="D227" s="4">
        <f>+Febrero!F211</f>
        <v>130343.7</v>
      </c>
      <c r="F227" s="4">
        <f t="shared" si="53"/>
        <v>130343.7</v>
      </c>
      <c r="G227" s="17">
        <f t="shared" si="54"/>
        <v>-130343.7</v>
      </c>
    </row>
    <row r="228" spans="1:7" x14ac:dyDescent="0.2">
      <c r="A228" s="18" t="s">
        <v>193</v>
      </c>
      <c r="B228" s="24" t="s">
        <v>194</v>
      </c>
      <c r="C228" s="6"/>
      <c r="D228" s="4">
        <f>+Febrero!F212</f>
        <v>0</v>
      </c>
      <c r="F228" s="4">
        <f t="shared" si="53"/>
        <v>0</v>
      </c>
      <c r="G228" s="17">
        <f t="shared" si="54"/>
        <v>0</v>
      </c>
    </row>
    <row r="229" spans="1:7" x14ac:dyDescent="0.2">
      <c r="A229" s="18" t="s">
        <v>195</v>
      </c>
      <c r="B229" s="24" t="s">
        <v>196</v>
      </c>
      <c r="C229" s="6">
        <v>127400</v>
      </c>
      <c r="D229" s="4">
        <f>+Febrero!F213</f>
        <v>0</v>
      </c>
      <c r="F229" s="4">
        <f t="shared" si="53"/>
        <v>0</v>
      </c>
      <c r="G229" s="17">
        <f t="shared" si="54"/>
        <v>127400</v>
      </c>
    </row>
    <row r="230" spans="1:7" x14ac:dyDescent="0.2">
      <c r="A230" s="18" t="s">
        <v>197</v>
      </c>
      <c r="B230" s="24" t="s">
        <v>198</v>
      </c>
      <c r="D230" s="4">
        <f>+Febrero!F214</f>
        <v>9530</v>
      </c>
      <c r="F230" s="4">
        <f t="shared" si="53"/>
        <v>9530</v>
      </c>
      <c r="G230" s="17">
        <f t="shared" si="54"/>
        <v>-9530</v>
      </c>
    </row>
    <row r="231" spans="1:7" x14ac:dyDescent="0.2">
      <c r="A231" s="18" t="s">
        <v>199</v>
      </c>
      <c r="B231" s="24" t="s">
        <v>200</v>
      </c>
      <c r="D231" s="4">
        <f>+Febrero!F215</f>
        <v>0</v>
      </c>
      <c r="F231" s="4">
        <f t="shared" si="53"/>
        <v>0</v>
      </c>
      <c r="G231" s="17">
        <f t="shared" si="54"/>
        <v>0</v>
      </c>
    </row>
    <row r="232" spans="1:7" x14ac:dyDescent="0.2">
      <c r="A232" s="18" t="s">
        <v>327</v>
      </c>
      <c r="B232" s="24" t="s">
        <v>328</v>
      </c>
      <c r="C232" s="4">
        <v>9027200</v>
      </c>
      <c r="F232" s="4">
        <f t="shared" ref="F232" si="55">+E232+D232</f>
        <v>0</v>
      </c>
      <c r="G232" s="17">
        <f t="shared" ref="G232" si="56">+C232-F232</f>
        <v>9027200</v>
      </c>
    </row>
    <row r="233" spans="1:7" x14ac:dyDescent="0.2">
      <c r="A233" s="18"/>
      <c r="B233" s="24"/>
      <c r="C233" s="14"/>
      <c r="D233" s="14"/>
      <c r="E233" s="14"/>
      <c r="F233" s="14"/>
      <c r="G233" s="13"/>
    </row>
    <row r="234" spans="1:7" x14ac:dyDescent="0.2">
      <c r="A234" s="10" t="s">
        <v>201</v>
      </c>
      <c r="B234" s="37" t="s">
        <v>202</v>
      </c>
      <c r="C234" s="12">
        <f>+C235</f>
        <v>5460000</v>
      </c>
      <c r="D234" s="12">
        <f t="shared" ref="D234:G234" si="57">+D235</f>
        <v>0</v>
      </c>
      <c r="E234" s="12">
        <f t="shared" si="57"/>
        <v>0</v>
      </c>
      <c r="F234" s="12">
        <f t="shared" si="57"/>
        <v>0</v>
      </c>
      <c r="G234" s="12">
        <f t="shared" si="57"/>
        <v>5460000</v>
      </c>
    </row>
    <row r="235" spans="1:7" x14ac:dyDescent="0.2">
      <c r="A235" s="10" t="s">
        <v>203</v>
      </c>
      <c r="B235" s="37" t="s">
        <v>204</v>
      </c>
      <c r="C235" s="86">
        <f>SUM(C236:C242)</f>
        <v>5460000</v>
      </c>
      <c r="D235" s="86">
        <f t="shared" ref="D235:G235" si="58">SUM(D236:D242)</f>
        <v>0</v>
      </c>
      <c r="E235" s="86">
        <f t="shared" si="58"/>
        <v>0</v>
      </c>
      <c r="F235" s="86">
        <f t="shared" si="58"/>
        <v>0</v>
      </c>
      <c r="G235" s="86">
        <f t="shared" si="58"/>
        <v>5460000</v>
      </c>
    </row>
    <row r="236" spans="1:7" x14ac:dyDescent="0.2">
      <c r="A236" s="18" t="s">
        <v>205</v>
      </c>
      <c r="B236" s="24" t="s">
        <v>206</v>
      </c>
      <c r="D236" s="4">
        <f>+Febrero!F220</f>
        <v>0</v>
      </c>
      <c r="F236" s="4">
        <f t="shared" ref="F236:F240" si="59">+E236+D236</f>
        <v>0</v>
      </c>
      <c r="G236" s="17">
        <f t="shared" ref="G236:G240" si="60">+C236-F236</f>
        <v>0</v>
      </c>
    </row>
    <row r="237" spans="1:7" x14ac:dyDescent="0.2">
      <c r="A237" s="18" t="s">
        <v>207</v>
      </c>
      <c r="B237" s="24" t="s">
        <v>240</v>
      </c>
      <c r="C237" s="4">
        <v>900000</v>
      </c>
      <c r="D237" s="4">
        <f>+Febrero!F221</f>
        <v>0</v>
      </c>
      <c r="F237" s="4">
        <f t="shared" si="59"/>
        <v>0</v>
      </c>
      <c r="G237" s="17">
        <f t="shared" si="60"/>
        <v>900000</v>
      </c>
    </row>
    <row r="238" spans="1:7" x14ac:dyDescent="0.2">
      <c r="A238" s="18" t="s">
        <v>208</v>
      </c>
      <c r="B238" s="3" t="s">
        <v>320</v>
      </c>
      <c r="D238" s="4">
        <f>+Febrero!F222</f>
        <v>0</v>
      </c>
      <c r="F238" s="4">
        <f t="shared" si="59"/>
        <v>0</v>
      </c>
      <c r="G238" s="17">
        <f t="shared" si="60"/>
        <v>0</v>
      </c>
    </row>
    <row r="239" spans="1:7" x14ac:dyDescent="0.2">
      <c r="A239" s="18" t="s">
        <v>209</v>
      </c>
      <c r="B239" s="3" t="s">
        <v>321</v>
      </c>
      <c r="C239" s="4">
        <v>840000</v>
      </c>
      <c r="D239" s="4">
        <f>+Febrero!F223</f>
        <v>0</v>
      </c>
      <c r="F239" s="4">
        <f t="shared" si="59"/>
        <v>0</v>
      </c>
      <c r="G239" s="17">
        <f t="shared" si="60"/>
        <v>840000</v>
      </c>
    </row>
    <row r="240" spans="1:7" x14ac:dyDescent="0.2">
      <c r="A240" s="18" t="s">
        <v>210</v>
      </c>
      <c r="B240" s="24" t="s">
        <v>322</v>
      </c>
      <c r="C240" s="4">
        <v>1400000</v>
      </c>
      <c r="D240" s="4">
        <f>+Febrero!F224</f>
        <v>0</v>
      </c>
      <c r="F240" s="4">
        <f t="shared" si="59"/>
        <v>0</v>
      </c>
      <c r="G240" s="17">
        <f t="shared" si="60"/>
        <v>1400000</v>
      </c>
    </row>
    <row r="241" spans="1:7" x14ac:dyDescent="0.2">
      <c r="A241" s="18" t="s">
        <v>323</v>
      </c>
      <c r="B241" s="24" t="s">
        <v>325</v>
      </c>
      <c r="C241" s="4">
        <v>1200000</v>
      </c>
      <c r="D241" s="4">
        <f>+Febrero!F225</f>
        <v>0</v>
      </c>
      <c r="F241" s="4">
        <f t="shared" ref="F241:F242" si="61">+E241+D241</f>
        <v>0</v>
      </c>
      <c r="G241" s="17">
        <f t="shared" ref="G241:G242" si="62">+C241-F241</f>
        <v>1200000</v>
      </c>
    </row>
    <row r="242" spans="1:7" x14ac:dyDescent="0.2">
      <c r="A242" s="18" t="s">
        <v>324</v>
      </c>
      <c r="B242" s="3" t="s">
        <v>326</v>
      </c>
      <c r="C242" s="4">
        <v>1120000</v>
      </c>
      <c r="F242" s="4">
        <f t="shared" si="61"/>
        <v>0</v>
      </c>
      <c r="G242" s="17">
        <f t="shared" si="62"/>
        <v>1120000</v>
      </c>
    </row>
    <row r="243" spans="1:7" x14ac:dyDescent="0.2">
      <c r="A243" s="18"/>
      <c r="B243" s="19"/>
    </row>
    <row r="244" spans="1:7" x14ac:dyDescent="0.2">
      <c r="A244" s="18"/>
      <c r="B244" s="19"/>
    </row>
    <row r="245" spans="1:7" x14ac:dyDescent="0.2">
      <c r="A245" s="18"/>
      <c r="B245" s="19"/>
    </row>
    <row r="246" spans="1:7" x14ac:dyDescent="0.2">
      <c r="A246" s="18"/>
      <c r="B246" s="19"/>
    </row>
    <row r="247" spans="1:7" x14ac:dyDescent="0.2">
      <c r="A247" s="10" t="s">
        <v>211</v>
      </c>
      <c r="B247" s="11" t="s">
        <v>212</v>
      </c>
      <c r="C247" s="22">
        <f>+C248</f>
        <v>0</v>
      </c>
      <c r="D247" s="22">
        <f t="shared" ref="D247:G248" si="63">+D248</f>
        <v>4935032.46</v>
      </c>
      <c r="E247" s="22">
        <f t="shared" si="63"/>
        <v>19505</v>
      </c>
      <c r="F247" s="22">
        <f t="shared" si="63"/>
        <v>4954537.46</v>
      </c>
      <c r="G247" s="22">
        <f t="shared" si="63"/>
        <v>-4954537.46</v>
      </c>
    </row>
    <row r="248" spans="1:7" x14ac:dyDescent="0.2">
      <c r="A248" s="10" t="s">
        <v>213</v>
      </c>
      <c r="B248" s="11" t="s">
        <v>214</v>
      </c>
      <c r="C248" s="22">
        <f>+C249</f>
        <v>0</v>
      </c>
      <c r="D248" s="22">
        <f t="shared" si="63"/>
        <v>4935032.46</v>
      </c>
      <c r="E248" s="22">
        <f t="shared" si="63"/>
        <v>19505</v>
      </c>
      <c r="F248" s="22">
        <f t="shared" si="63"/>
        <v>4954537.46</v>
      </c>
      <c r="G248" s="22">
        <f t="shared" si="63"/>
        <v>-4954537.46</v>
      </c>
    </row>
    <row r="249" spans="1:7" x14ac:dyDescent="0.2">
      <c r="A249" s="18" t="s">
        <v>215</v>
      </c>
      <c r="B249" s="19" t="s">
        <v>216</v>
      </c>
      <c r="D249" s="4">
        <f>+Febrero!F233</f>
        <v>4935032.46</v>
      </c>
      <c r="E249" s="4">
        <v>19505</v>
      </c>
      <c r="F249" s="4">
        <f t="shared" ref="F249:F250" si="64">+E249+D249</f>
        <v>4954537.46</v>
      </c>
      <c r="G249" s="17">
        <f t="shared" ref="G249:G250" si="65">+C249-F249</f>
        <v>-4954537.46</v>
      </c>
    </row>
    <row r="250" spans="1:7" x14ac:dyDescent="0.2">
      <c r="A250" s="18" t="s">
        <v>217</v>
      </c>
      <c r="B250" s="19" t="s">
        <v>218</v>
      </c>
      <c r="D250" s="4">
        <f>+Febrero!F234</f>
        <v>0</v>
      </c>
      <c r="F250" s="4">
        <f t="shared" si="64"/>
        <v>0</v>
      </c>
      <c r="G250" s="17">
        <f t="shared" si="65"/>
        <v>0</v>
      </c>
    </row>
    <row r="251" spans="1:7" x14ac:dyDescent="0.2">
      <c r="A251" s="19"/>
      <c r="B251" s="19"/>
      <c r="G251" s="17"/>
    </row>
    <row r="252" spans="1:7" x14ac:dyDescent="0.2">
      <c r="A252" s="19"/>
      <c r="B252" s="19"/>
    </row>
    <row r="253" spans="1:7" x14ac:dyDescent="0.2">
      <c r="A253" s="10" t="s">
        <v>219</v>
      </c>
      <c r="B253" s="11" t="s">
        <v>220</v>
      </c>
      <c r="C253" s="12">
        <f>+C254</f>
        <v>10812620</v>
      </c>
      <c r="D253" s="12">
        <f t="shared" ref="D253:G254" si="66">+D254</f>
        <v>700690.41</v>
      </c>
      <c r="E253" s="12">
        <f t="shared" si="66"/>
        <v>234267.99</v>
      </c>
      <c r="F253" s="12">
        <f t="shared" si="66"/>
        <v>934958.4</v>
      </c>
      <c r="G253" s="12">
        <f t="shared" si="66"/>
        <v>9877661.5999999996</v>
      </c>
    </row>
    <row r="254" spans="1:7" x14ac:dyDescent="0.2">
      <c r="A254" s="10" t="s">
        <v>221</v>
      </c>
      <c r="B254" s="11" t="s">
        <v>222</v>
      </c>
      <c r="C254" s="12">
        <f>+C255</f>
        <v>10812620</v>
      </c>
      <c r="D254" s="12">
        <f t="shared" si="66"/>
        <v>700690.41</v>
      </c>
      <c r="E254" s="12">
        <f t="shared" si="66"/>
        <v>234267.99</v>
      </c>
      <c r="F254" s="12">
        <f t="shared" si="66"/>
        <v>934958.4</v>
      </c>
      <c r="G254" s="12">
        <f t="shared" si="66"/>
        <v>9877661.5999999996</v>
      </c>
    </row>
    <row r="255" spans="1:7" x14ac:dyDescent="0.2">
      <c r="A255" s="10" t="s">
        <v>223</v>
      </c>
      <c r="B255" s="11" t="s">
        <v>222</v>
      </c>
      <c r="C255" s="12">
        <f>+C256+C257</f>
        <v>10812620</v>
      </c>
      <c r="D255" s="12">
        <f t="shared" ref="D255:G255" si="67">+D256+D257</f>
        <v>700690.41</v>
      </c>
      <c r="E255" s="12">
        <f t="shared" si="67"/>
        <v>234267.99</v>
      </c>
      <c r="F255" s="12">
        <f t="shared" si="67"/>
        <v>934958.4</v>
      </c>
      <c r="G255" s="12">
        <f t="shared" si="67"/>
        <v>9877661.5999999996</v>
      </c>
    </row>
    <row r="256" spans="1:7" x14ac:dyDescent="0.2">
      <c r="A256" s="66" t="s">
        <v>224</v>
      </c>
      <c r="B256" s="24" t="s">
        <v>225</v>
      </c>
      <c r="C256" s="6">
        <v>10812620</v>
      </c>
      <c r="D256" s="4">
        <f>+Febrero!F240</f>
        <v>671528.55</v>
      </c>
      <c r="E256" s="4">
        <v>223925.21</v>
      </c>
      <c r="F256" s="4">
        <f t="shared" ref="F256:F257" si="68">+E256+D256</f>
        <v>895453.76</v>
      </c>
      <c r="G256" s="17">
        <f t="shared" ref="G256:G257" si="69">+C256-F256</f>
        <v>9917166.2400000002</v>
      </c>
    </row>
    <row r="257" spans="1:7" x14ac:dyDescent="0.2">
      <c r="A257" s="18" t="s">
        <v>301</v>
      </c>
      <c r="B257" s="19" t="s">
        <v>302</v>
      </c>
      <c r="D257" s="4">
        <f>+Febrero!F241</f>
        <v>29161.86</v>
      </c>
      <c r="E257" s="4">
        <v>10342.780000000001</v>
      </c>
      <c r="F257" s="4">
        <f t="shared" si="68"/>
        <v>39504.639999999999</v>
      </c>
      <c r="G257" s="17">
        <f t="shared" si="69"/>
        <v>-39504.639999999999</v>
      </c>
    </row>
    <row r="258" spans="1:7" x14ac:dyDescent="0.2">
      <c r="A258" s="19"/>
      <c r="B258" s="19"/>
      <c r="D258" s="6"/>
    </row>
    <row r="259" spans="1:7" x14ac:dyDescent="0.2">
      <c r="A259" s="19"/>
      <c r="B259" s="19"/>
    </row>
    <row r="260" spans="1:7" x14ac:dyDescent="0.2">
      <c r="A260" s="19"/>
      <c r="B260" s="19"/>
    </row>
    <row r="261" spans="1:7" x14ac:dyDescent="0.2">
      <c r="A261" s="19"/>
      <c r="B261" s="19"/>
    </row>
    <row r="262" spans="1:7" x14ac:dyDescent="0.2">
      <c r="A262" s="19"/>
      <c r="B262" s="19"/>
    </row>
    <row r="263" spans="1:7" x14ac:dyDescent="0.2">
      <c r="A263" s="19"/>
      <c r="B263" s="19"/>
    </row>
    <row r="264" spans="1:7" x14ac:dyDescent="0.2">
      <c r="A264" s="19"/>
      <c r="B264" s="19"/>
    </row>
    <row r="265" spans="1:7" x14ac:dyDescent="0.2">
      <c r="A265" s="19"/>
      <c r="B265" s="19"/>
    </row>
    <row r="266" spans="1:7" x14ac:dyDescent="0.2">
      <c r="A266" s="19"/>
      <c r="B266" s="19"/>
    </row>
    <row r="267" spans="1:7" x14ac:dyDescent="0.2">
      <c r="A267" s="19"/>
      <c r="B267" s="19"/>
    </row>
    <row r="268" spans="1:7" x14ac:dyDescent="0.2">
      <c r="A268" s="19"/>
      <c r="B268" s="19"/>
    </row>
    <row r="269" spans="1:7" ht="13.5" customHeight="1" x14ac:dyDescent="0.2">
      <c r="A269" s="19"/>
      <c r="B269" s="19"/>
    </row>
    <row r="270" spans="1:7" ht="13.5" customHeight="1" x14ac:dyDescent="0.2">
      <c r="A270" s="19"/>
      <c r="B270" s="19"/>
    </row>
    <row r="271" spans="1:7" ht="13.5" customHeight="1" x14ac:dyDescent="0.2">
      <c r="A271" s="19"/>
      <c r="B271" s="19"/>
    </row>
    <row r="272" spans="1:7" ht="13.5" customHeight="1" x14ac:dyDescent="0.2">
      <c r="A272" s="19"/>
      <c r="B272" s="19"/>
    </row>
    <row r="273" spans="1:3" ht="13.5" customHeight="1" x14ac:dyDescent="0.2">
      <c r="A273" s="19"/>
      <c r="B273" s="19"/>
    </row>
    <row r="274" spans="1:3" ht="13.5" customHeight="1" x14ac:dyDescent="0.2">
      <c r="A274" s="19"/>
      <c r="B274" s="19"/>
    </row>
    <row r="275" spans="1:3" ht="13.5" customHeight="1" x14ac:dyDescent="0.2">
      <c r="A275" s="19"/>
      <c r="B275" s="19"/>
    </row>
    <row r="276" spans="1:3" ht="13.5" customHeight="1" x14ac:dyDescent="0.2">
      <c r="A276" s="19"/>
      <c r="B276" s="19"/>
    </row>
    <row r="277" spans="1:3" ht="13.5" customHeight="1" x14ac:dyDescent="0.2">
      <c r="A277" s="19"/>
      <c r="B277" s="19"/>
    </row>
    <row r="278" spans="1:3" ht="13.5" customHeight="1" x14ac:dyDescent="0.2">
      <c r="A278" s="19"/>
      <c r="B278" s="19"/>
    </row>
    <row r="279" spans="1:3" ht="13.5" customHeight="1" x14ac:dyDescent="0.2">
      <c r="A279" s="19"/>
      <c r="B279" s="19"/>
    </row>
    <row r="280" spans="1:3" ht="13.5" customHeight="1" x14ac:dyDescent="0.2">
      <c r="A280" s="19"/>
      <c r="B280" s="19"/>
    </row>
    <row r="281" spans="1:3" ht="13.5" customHeight="1" x14ac:dyDescent="0.2">
      <c r="A281" s="19"/>
      <c r="B281" s="19"/>
    </row>
    <row r="282" spans="1:3" ht="13.5" customHeight="1" x14ac:dyDescent="0.2">
      <c r="A282" s="19"/>
      <c r="B282" s="19"/>
    </row>
    <row r="283" spans="1:3" ht="13.5" customHeight="1" x14ac:dyDescent="0.2">
      <c r="A283" s="19"/>
      <c r="B283" s="19"/>
    </row>
    <row r="284" spans="1:3" ht="13.5" customHeight="1" x14ac:dyDescent="0.2">
      <c r="A284" s="19"/>
      <c r="B284" s="19"/>
    </row>
    <row r="285" spans="1:3" ht="13.5" customHeight="1" x14ac:dyDescent="0.2">
      <c r="A285" s="19"/>
      <c r="B285" s="19"/>
    </row>
    <row r="286" spans="1:3" x14ac:dyDescent="0.2">
      <c r="A286" s="19"/>
      <c r="B286" s="94" t="s">
        <v>227</v>
      </c>
      <c r="C286" s="94"/>
    </row>
    <row r="287" spans="1:3" x14ac:dyDescent="0.2">
      <c r="A287" s="19"/>
      <c r="B287" s="94" t="s">
        <v>92</v>
      </c>
      <c r="C287" s="94"/>
    </row>
    <row r="288" spans="1:3" x14ac:dyDescent="0.2">
      <c r="A288" s="19"/>
      <c r="B288" s="8"/>
      <c r="C288" s="8"/>
    </row>
    <row r="290" spans="1:7" x14ac:dyDescent="0.2">
      <c r="C290" s="67"/>
      <c r="D290" s="40" t="s">
        <v>252</v>
      </c>
      <c r="F290" s="68">
        <v>43921</v>
      </c>
    </row>
    <row r="291" spans="1:7" x14ac:dyDescent="0.2">
      <c r="C291" s="69"/>
      <c r="F291" s="19"/>
      <c r="G291" s="70"/>
    </row>
    <row r="292" spans="1:7" x14ac:dyDescent="0.2">
      <c r="A292" s="96" t="s">
        <v>3</v>
      </c>
      <c r="B292" s="97"/>
      <c r="C292" s="97"/>
      <c r="D292" s="97" t="s">
        <v>253</v>
      </c>
      <c r="E292" s="97"/>
      <c r="F292" s="97"/>
      <c r="G292" s="98"/>
    </row>
    <row r="293" spans="1:7" x14ac:dyDescent="0.2">
      <c r="A293" s="71" t="s">
        <v>254</v>
      </c>
      <c r="B293" s="72"/>
      <c r="C293" s="73">
        <f>+E9</f>
        <v>8833785.9500000011</v>
      </c>
      <c r="D293" s="63" t="s">
        <v>255</v>
      </c>
      <c r="E293" s="34"/>
      <c r="F293" s="19"/>
      <c r="G293" s="74">
        <f>+E154</f>
        <v>7017941.5000000009</v>
      </c>
    </row>
    <row r="294" spans="1:7" x14ac:dyDescent="0.2">
      <c r="A294" s="71" t="s">
        <v>256</v>
      </c>
      <c r="B294" s="19"/>
      <c r="C294" s="75">
        <f>+Febrero!G287</f>
        <v>2344606.4</v>
      </c>
      <c r="D294" s="34" t="s">
        <v>257</v>
      </c>
      <c r="E294" s="34"/>
      <c r="F294" s="19"/>
      <c r="G294" s="74">
        <f>+E163</f>
        <v>1011057.16</v>
      </c>
    </row>
    <row r="295" spans="1:7" x14ac:dyDescent="0.2">
      <c r="A295" s="71"/>
      <c r="B295" s="19"/>
      <c r="C295" s="75"/>
      <c r="D295" s="34" t="s">
        <v>258</v>
      </c>
      <c r="E295" s="34"/>
      <c r="F295" s="19"/>
      <c r="G295" s="74">
        <f>+E193</f>
        <v>1081666.28</v>
      </c>
    </row>
    <row r="296" spans="1:7" x14ac:dyDescent="0.2">
      <c r="A296" s="71"/>
      <c r="B296" s="19"/>
      <c r="C296" s="75"/>
      <c r="D296" s="34" t="s">
        <v>259</v>
      </c>
      <c r="F296" s="3"/>
      <c r="G296" s="74">
        <f>+E222</f>
        <v>0</v>
      </c>
    </row>
    <row r="297" spans="1:7" x14ac:dyDescent="0.2">
      <c r="A297" s="71"/>
      <c r="B297" s="19"/>
      <c r="C297" s="75"/>
      <c r="D297" s="34" t="s">
        <v>260</v>
      </c>
      <c r="E297" s="34"/>
      <c r="F297" s="19"/>
      <c r="G297" s="74">
        <f>+E235</f>
        <v>0</v>
      </c>
    </row>
    <row r="298" spans="1:7" x14ac:dyDescent="0.2">
      <c r="A298" s="71"/>
      <c r="B298" s="19"/>
      <c r="C298" s="75"/>
      <c r="D298" s="76" t="s">
        <v>261</v>
      </c>
      <c r="F298" s="3"/>
      <c r="G298" s="74">
        <f>+E247</f>
        <v>19505</v>
      </c>
    </row>
    <row r="299" spans="1:7" x14ac:dyDescent="0.2">
      <c r="A299" s="71"/>
      <c r="B299" s="19"/>
      <c r="C299" s="75"/>
      <c r="D299" s="76" t="s">
        <v>276</v>
      </c>
      <c r="F299" s="3"/>
      <c r="G299" s="74">
        <f>+E253</f>
        <v>234267.99</v>
      </c>
    </row>
    <row r="300" spans="1:7" x14ac:dyDescent="0.2">
      <c r="A300" s="71"/>
      <c r="B300" s="19"/>
      <c r="C300" s="75"/>
      <c r="D300" s="34"/>
      <c r="E300" s="34"/>
      <c r="F300" s="19"/>
      <c r="G300" s="74"/>
    </row>
    <row r="301" spans="1:7" x14ac:dyDescent="0.2">
      <c r="A301" s="71" t="s">
        <v>262</v>
      </c>
      <c r="B301" s="19"/>
      <c r="C301" s="19" t="s">
        <v>262</v>
      </c>
      <c r="D301" s="77" t="s">
        <v>263</v>
      </c>
      <c r="E301" s="77"/>
      <c r="F301" s="78"/>
      <c r="G301" s="79">
        <f>SUM(G293:G300)</f>
        <v>9364437.9300000016</v>
      </c>
    </row>
    <row r="302" spans="1:7" x14ac:dyDescent="0.2">
      <c r="A302" s="71"/>
      <c r="B302" s="19"/>
      <c r="C302" s="19"/>
      <c r="D302" s="34" t="s">
        <v>264</v>
      </c>
      <c r="E302" s="34"/>
      <c r="F302" s="19"/>
      <c r="G302" s="74"/>
    </row>
    <row r="303" spans="1:7" x14ac:dyDescent="0.2">
      <c r="A303" s="71"/>
      <c r="B303" s="19"/>
      <c r="C303" s="19"/>
      <c r="D303" s="34" t="s">
        <v>265</v>
      </c>
      <c r="E303" s="34"/>
      <c r="F303" s="19"/>
      <c r="G303" s="74">
        <f>-14366226.9+0.02</f>
        <v>-14366226.880000001</v>
      </c>
    </row>
    <row r="304" spans="1:7" x14ac:dyDescent="0.2">
      <c r="A304" s="71"/>
      <c r="B304" s="19"/>
      <c r="C304" s="19"/>
      <c r="D304" s="34" t="s">
        <v>266</v>
      </c>
      <c r="E304" s="34"/>
      <c r="F304" s="19"/>
      <c r="G304" s="74"/>
    </row>
    <row r="305" spans="1:8" x14ac:dyDescent="0.2">
      <c r="A305" s="71"/>
      <c r="B305" s="19"/>
      <c r="C305" s="19"/>
      <c r="D305" s="34" t="s">
        <v>267</v>
      </c>
      <c r="E305" s="34"/>
      <c r="F305" s="80">
        <v>43889</v>
      </c>
      <c r="G305" s="74">
        <f>+Febrero!G283*-1</f>
        <v>13766523.699999999</v>
      </c>
    </row>
    <row r="306" spans="1:8" x14ac:dyDescent="0.2">
      <c r="A306" s="71"/>
      <c r="B306" s="19"/>
      <c r="C306" s="19"/>
      <c r="D306" s="34" t="s">
        <v>266</v>
      </c>
      <c r="E306" s="34"/>
      <c r="F306" s="19"/>
      <c r="G306" s="74" t="s">
        <v>262</v>
      </c>
    </row>
    <row r="307" spans="1:8" x14ac:dyDescent="0.2">
      <c r="A307" s="71"/>
      <c r="B307" s="19"/>
      <c r="C307" s="19"/>
      <c r="D307" s="34" t="s">
        <v>268</v>
      </c>
      <c r="E307" s="34"/>
      <c r="F307" s="19"/>
      <c r="G307" s="74">
        <f>2393795.78-5000</f>
        <v>2388795.7799999998</v>
      </c>
    </row>
    <row r="308" spans="1:8" x14ac:dyDescent="0.2">
      <c r="A308" s="71"/>
      <c r="B308" s="19"/>
      <c r="C308" s="19"/>
      <c r="D308" s="34" t="s">
        <v>264</v>
      </c>
      <c r="E308" s="34"/>
      <c r="F308" s="19"/>
      <c r="G308" s="74"/>
    </row>
    <row r="309" spans="1:8" x14ac:dyDescent="0.2">
      <c r="A309" s="71"/>
      <c r="B309" s="19"/>
      <c r="C309" s="19"/>
      <c r="D309" s="34" t="s">
        <v>269</v>
      </c>
      <c r="E309" s="34"/>
      <c r="F309" s="80">
        <f>+F305</f>
        <v>43889</v>
      </c>
      <c r="G309" s="74">
        <f>+Febrero!G291*-1</f>
        <v>-946349.29</v>
      </c>
    </row>
    <row r="310" spans="1:8" x14ac:dyDescent="0.2">
      <c r="A310" s="71"/>
      <c r="B310" s="19"/>
      <c r="C310" s="19"/>
      <c r="D310" s="34" t="s">
        <v>266</v>
      </c>
      <c r="E310" s="34"/>
      <c r="F310" s="19"/>
      <c r="G310" s="74"/>
    </row>
    <row r="311" spans="1:8" x14ac:dyDescent="0.2">
      <c r="A311" s="71"/>
      <c r="B311" s="19"/>
      <c r="C311" s="19"/>
      <c r="D311" s="34" t="s">
        <v>270</v>
      </c>
      <c r="E311" s="34"/>
      <c r="F311" s="19"/>
      <c r="G311" s="74">
        <v>971211.12</v>
      </c>
    </row>
    <row r="312" spans="1:8" x14ac:dyDescent="0.2">
      <c r="A312" s="71"/>
      <c r="B312" s="19"/>
      <c r="C312" s="19"/>
      <c r="D312" s="34" t="s">
        <v>271</v>
      </c>
      <c r="E312" s="34"/>
      <c r="F312" s="19"/>
      <c r="G312" s="74"/>
    </row>
    <row r="313" spans="1:8" ht="12" thickBot="1" x14ac:dyDescent="0.25">
      <c r="A313" s="81" t="s">
        <v>272</v>
      </c>
      <c r="B313" s="82"/>
      <c r="C313" s="83">
        <f>SUM(C293:C311)+0.01</f>
        <v>11178392.360000001</v>
      </c>
      <c r="D313" s="84" t="s">
        <v>272</v>
      </c>
      <c r="E313" s="84"/>
      <c r="F313" s="82"/>
      <c r="G313" s="83">
        <f>SUM(G301:G312)</f>
        <v>11178392.359999998</v>
      </c>
      <c r="H313" s="69"/>
    </row>
    <row r="335" spans="1:6" x14ac:dyDescent="0.2">
      <c r="A335" s="62"/>
      <c r="C335" s="3"/>
      <c r="D335" s="3"/>
      <c r="E335" s="3"/>
      <c r="F335" s="3"/>
    </row>
  </sheetData>
  <mergeCells count="8">
    <mergeCell ref="A292:C292"/>
    <mergeCell ref="D292:G292"/>
    <mergeCell ref="B2:C2"/>
    <mergeCell ref="B3:C3"/>
    <mergeCell ref="B145:C145"/>
    <mergeCell ref="B146:C146"/>
    <mergeCell ref="B286:C286"/>
    <mergeCell ref="B287:C287"/>
  </mergeCells>
  <pageMargins left="0.51181102362204722" right="0.7086614173228347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6"/>
  <sheetViews>
    <sheetView topLeftCell="A269" workbookViewId="0">
      <selection activeCell="A265" sqref="A265:XFD266"/>
    </sheetView>
  </sheetViews>
  <sheetFormatPr baseColWidth="10" defaultColWidth="9.85546875" defaultRowHeight="11.25" x14ac:dyDescent="0.2"/>
  <cols>
    <col min="1" max="1" width="6.28515625" style="3" customWidth="1"/>
    <col min="2" max="2" width="21.140625" style="3" customWidth="1"/>
    <col min="3" max="3" width="17.28515625" style="4" customWidth="1"/>
    <col min="4" max="6" width="12.7109375" style="4" customWidth="1"/>
    <col min="7" max="7" width="12.7109375" style="3" customWidth="1"/>
    <col min="8" max="8" width="9.85546875" style="3"/>
    <col min="9" max="9" width="9.85546875" style="4"/>
    <col min="10" max="16384" width="9.8554687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284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24734153.579999998</v>
      </c>
      <c r="E9" s="12">
        <f>+E11+E52</f>
        <v>7005339.9000000004</v>
      </c>
      <c r="F9" s="12">
        <f>+F11+F52</f>
        <v>61307082.43</v>
      </c>
      <c r="G9" s="12">
        <f>+G11+G52</f>
        <v>205730359.56999999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1873152.2800000003</v>
      </c>
      <c r="E11" s="12">
        <f>+E12</f>
        <v>298752.25</v>
      </c>
      <c r="F11" s="12">
        <f>+F12+F52</f>
        <v>31739493.48</v>
      </c>
      <c r="G11" s="12">
        <f>+G12+G52</f>
        <v>108568548.52</v>
      </c>
    </row>
    <row r="12" spans="1:11" x14ac:dyDescent="0.2">
      <c r="A12" s="15" t="s">
        <v>6</v>
      </c>
      <c r="B12" s="16" t="s">
        <v>7</v>
      </c>
      <c r="C12" s="12">
        <f t="shared" ref="C12:G12" si="1">+C13+C27+C33+C44+C48</f>
        <v>13578642</v>
      </c>
      <c r="D12" s="12">
        <f t="shared" si="1"/>
        <v>1873152.2800000003</v>
      </c>
      <c r="E12" s="12">
        <f t="shared" si="1"/>
        <v>298752.25</v>
      </c>
      <c r="F12" s="12">
        <f t="shared" si="1"/>
        <v>2171904.5300000003</v>
      </c>
      <c r="G12" s="12">
        <f t="shared" si="1"/>
        <v>11406737.470000001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2">SUM(C14:C25)</f>
        <v>613942</v>
      </c>
      <c r="D13" s="12">
        <f t="shared" si="2"/>
        <v>379072.41000000003</v>
      </c>
      <c r="E13" s="12">
        <f t="shared" si="2"/>
        <v>52893.5</v>
      </c>
      <c r="F13" s="12">
        <f t="shared" si="2"/>
        <v>431965.91000000003</v>
      </c>
      <c r="G13" s="12">
        <f t="shared" si="2"/>
        <v>181976.08999999997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+Marzo!F14</f>
        <v>321700.41000000003</v>
      </c>
      <c r="E14" s="4">
        <v>50671.5</v>
      </c>
      <c r="F14" s="4">
        <f>+E14+D14</f>
        <v>372371.91000000003</v>
      </c>
      <c r="G14" s="17">
        <f>+C14-F14</f>
        <v>35028.089999999967</v>
      </c>
      <c r="H14" s="64"/>
      <c r="I14" s="20"/>
      <c r="J14" s="65"/>
      <c r="K14" s="20"/>
    </row>
    <row r="15" spans="1:11" x14ac:dyDescent="0.2">
      <c r="A15" s="18" t="s">
        <v>12</v>
      </c>
      <c r="B15" s="19" t="s">
        <v>13</v>
      </c>
      <c r="D15" s="4">
        <f>+Marzo!F15</f>
        <v>870</v>
      </c>
      <c r="E15" s="4">
        <v>1000</v>
      </c>
      <c r="F15" s="4">
        <f t="shared" ref="F15:F25" si="3">+E15+D15</f>
        <v>1870</v>
      </c>
      <c r="G15" s="17">
        <f t="shared" ref="G15:G25" si="4">+C15-F15</f>
        <v>-1870</v>
      </c>
      <c r="H15" s="64"/>
      <c r="I15" s="20"/>
      <c r="J15" s="65"/>
      <c r="K15" s="20"/>
    </row>
    <row r="16" spans="1:11" x14ac:dyDescent="0.2">
      <c r="A16" s="18" t="s">
        <v>14</v>
      </c>
      <c r="B16" s="19" t="s">
        <v>15</v>
      </c>
      <c r="D16" s="4">
        <f>+Marzo!F16</f>
        <v>0</v>
      </c>
      <c r="F16" s="4">
        <f t="shared" si="3"/>
        <v>0</v>
      </c>
      <c r="G16" s="17">
        <f t="shared" si="4"/>
        <v>0</v>
      </c>
      <c r="H16" s="64"/>
      <c r="I16" s="20"/>
      <c r="J16" s="65"/>
      <c r="K16" s="20"/>
    </row>
    <row r="17" spans="1:11" x14ac:dyDescent="0.2">
      <c r="A17" s="18" t="s">
        <v>16</v>
      </c>
      <c r="B17" s="19" t="s">
        <v>17</v>
      </c>
      <c r="D17" s="4">
        <f>+Marzo!F17</f>
        <v>0</v>
      </c>
      <c r="F17" s="4">
        <f t="shared" si="3"/>
        <v>0</v>
      </c>
      <c r="G17" s="17">
        <f t="shared" si="4"/>
        <v>0</v>
      </c>
      <c r="H17" s="64"/>
      <c r="I17" s="20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+Marzo!F18</f>
        <v>17352</v>
      </c>
      <c r="E18" s="4">
        <v>1222</v>
      </c>
      <c r="F18" s="4">
        <f t="shared" si="3"/>
        <v>18574</v>
      </c>
      <c r="G18" s="17">
        <f t="shared" si="4"/>
        <v>80308</v>
      </c>
      <c r="H18" s="64"/>
      <c r="I18" s="20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+Marzo!F19</f>
        <v>5250</v>
      </c>
      <c r="F19" s="4">
        <f t="shared" si="3"/>
        <v>5250</v>
      </c>
      <c r="G19" s="17">
        <f t="shared" si="4"/>
        <v>31150</v>
      </c>
      <c r="H19" s="64"/>
      <c r="I19" s="20"/>
      <c r="J19" s="65"/>
      <c r="K19" s="20"/>
    </row>
    <row r="20" spans="1:11" x14ac:dyDescent="0.2">
      <c r="A20" s="18" t="s">
        <v>22</v>
      </c>
      <c r="B20" s="19" t="s">
        <v>23</v>
      </c>
      <c r="D20" s="4">
        <f>+Marzo!F20</f>
        <v>0</v>
      </c>
      <c r="F20" s="4">
        <f t="shared" si="3"/>
        <v>0</v>
      </c>
      <c r="G20" s="17">
        <f t="shared" si="4"/>
        <v>0</v>
      </c>
      <c r="H20" s="64"/>
      <c r="I20" s="20"/>
      <c r="J20" s="65"/>
      <c r="K20" s="20"/>
    </row>
    <row r="21" spans="1:11" x14ac:dyDescent="0.2">
      <c r="A21" s="18" t="s">
        <v>24</v>
      </c>
      <c r="B21" s="19" t="s">
        <v>25</v>
      </c>
      <c r="D21" s="4">
        <f>+Marzo!F21</f>
        <v>0</v>
      </c>
      <c r="F21" s="4">
        <f t="shared" si="3"/>
        <v>0</v>
      </c>
      <c r="G21" s="17">
        <f t="shared" si="4"/>
        <v>0</v>
      </c>
      <c r="H21" s="64"/>
      <c r="I21" s="20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+Marzo!F22</f>
        <v>25400</v>
      </c>
      <c r="F22" s="4">
        <f t="shared" si="3"/>
        <v>25400</v>
      </c>
      <c r="G22" s="17">
        <f t="shared" si="4"/>
        <v>22060</v>
      </c>
      <c r="H22" s="64"/>
      <c r="I22" s="20"/>
      <c r="J22" s="20"/>
      <c r="K22" s="20"/>
    </row>
    <row r="23" spans="1:11" x14ac:dyDescent="0.2">
      <c r="A23" s="18" t="s">
        <v>28</v>
      </c>
      <c r="B23" s="19" t="s">
        <v>29</v>
      </c>
      <c r="D23" s="4">
        <f>+Marzo!F23</f>
        <v>0</v>
      </c>
      <c r="F23" s="4">
        <f t="shared" si="3"/>
        <v>0</v>
      </c>
      <c r="G23" s="17">
        <f t="shared" si="4"/>
        <v>0</v>
      </c>
      <c r="H23" s="64"/>
      <c r="I23" s="20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+Marzo!F24</f>
        <v>6000</v>
      </c>
      <c r="F24" s="4">
        <f t="shared" si="3"/>
        <v>6000</v>
      </c>
      <c r="G24" s="17">
        <f t="shared" si="4"/>
        <v>17800</v>
      </c>
      <c r="J24" s="4"/>
    </row>
    <row r="25" spans="1:11" x14ac:dyDescent="0.2">
      <c r="A25" s="18" t="s">
        <v>242</v>
      </c>
      <c r="B25" s="19" t="s">
        <v>226</v>
      </c>
      <c r="D25" s="4">
        <f>+Marzo!F25</f>
        <v>2500</v>
      </c>
      <c r="F25" s="4">
        <f t="shared" si="3"/>
        <v>2500</v>
      </c>
      <c r="G25" s="17">
        <f t="shared" si="4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5">SUM(D28:D30)</f>
        <v>676721.39</v>
      </c>
      <c r="E27" s="22">
        <f t="shared" si="5"/>
        <v>67177.290000000008</v>
      </c>
      <c r="F27" s="22">
        <f t="shared" si="5"/>
        <v>743898.68</v>
      </c>
      <c r="G27" s="22">
        <f t="shared" si="5"/>
        <v>761101.32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+Marzo!F28</f>
        <v>676721.39</v>
      </c>
      <c r="E28" s="20">
        <v>67177.290000000008</v>
      </c>
      <c r="F28" s="4">
        <f t="shared" ref="F28:F30" si="6">+E28+D28</f>
        <v>743898.68</v>
      </c>
      <c r="G28" s="17">
        <f t="shared" ref="G28:G30" si="7">+C28-F28</f>
        <v>761101.32</v>
      </c>
    </row>
    <row r="29" spans="1:11" x14ac:dyDescent="0.2">
      <c r="A29" s="18" t="s">
        <v>34</v>
      </c>
      <c r="D29" s="4">
        <f>+Marzo!F29</f>
        <v>0</v>
      </c>
      <c r="F29" s="4">
        <f t="shared" si="6"/>
        <v>0</v>
      </c>
      <c r="G29" s="17">
        <f t="shared" si="7"/>
        <v>0</v>
      </c>
    </row>
    <row r="30" spans="1:11" x14ac:dyDescent="0.2">
      <c r="A30" s="18" t="s">
        <v>35</v>
      </c>
      <c r="D30" s="4">
        <f>+Marzo!F30</f>
        <v>0</v>
      </c>
      <c r="F30" s="4">
        <f t="shared" si="6"/>
        <v>0</v>
      </c>
      <c r="G30" s="17">
        <f t="shared" si="7"/>
        <v>0</v>
      </c>
    </row>
    <row r="31" spans="1:11" x14ac:dyDescent="0.2">
      <c r="A31" s="18"/>
      <c r="B31" s="19"/>
      <c r="G31" s="21"/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8">SUM(D34:D42)</f>
        <v>25179</v>
      </c>
      <c r="E33" s="22">
        <f t="shared" si="8"/>
        <v>17157.5</v>
      </c>
      <c r="F33" s="22">
        <f t="shared" si="8"/>
        <v>42336.5</v>
      </c>
      <c r="G33" s="22">
        <f t="shared" si="8"/>
        <v>11417363.5</v>
      </c>
    </row>
    <row r="34" spans="1:9" x14ac:dyDescent="0.2">
      <c r="A34" s="18" t="s">
        <v>38</v>
      </c>
      <c r="B34" s="19" t="s">
        <v>39</v>
      </c>
      <c r="D34" s="4">
        <f>+Marzo!F33</f>
        <v>0</v>
      </c>
      <c r="F34" s="4">
        <f t="shared" ref="F34:F39" si="9">+E34+D34</f>
        <v>0</v>
      </c>
      <c r="G34" s="17">
        <f t="shared" ref="G34:G39" si="10">+C34-F34</f>
        <v>0</v>
      </c>
    </row>
    <row r="35" spans="1:9" x14ac:dyDescent="0.2">
      <c r="A35" s="18" t="s">
        <v>40</v>
      </c>
      <c r="B35" s="3" t="s">
        <v>41</v>
      </c>
      <c r="D35" s="4">
        <f>+Marzo!F34</f>
        <v>0</v>
      </c>
      <c r="F35" s="4">
        <f t="shared" si="9"/>
        <v>0</v>
      </c>
      <c r="G35" s="17">
        <f t="shared" si="10"/>
        <v>0</v>
      </c>
    </row>
    <row r="36" spans="1:9" x14ac:dyDescent="0.2">
      <c r="A36" s="18" t="s">
        <v>42</v>
      </c>
      <c r="B36" s="3" t="s">
        <v>43</v>
      </c>
      <c r="D36" s="4">
        <f>+Marzo!F35</f>
        <v>0</v>
      </c>
      <c r="F36" s="4">
        <f t="shared" si="9"/>
        <v>0</v>
      </c>
      <c r="G36" s="17">
        <f t="shared" si="10"/>
        <v>0</v>
      </c>
    </row>
    <row r="37" spans="1:9" x14ac:dyDescent="0.2">
      <c r="A37" s="18" t="s">
        <v>44</v>
      </c>
      <c r="B37" s="3" t="s">
        <v>45</v>
      </c>
      <c r="D37" s="4">
        <f>+Marzo!F36</f>
        <v>0</v>
      </c>
      <c r="F37" s="4">
        <f t="shared" si="9"/>
        <v>0</v>
      </c>
      <c r="G37" s="17">
        <f t="shared" si="10"/>
        <v>0</v>
      </c>
    </row>
    <row r="38" spans="1:9" x14ac:dyDescent="0.2">
      <c r="A38" s="18" t="s">
        <v>46</v>
      </c>
      <c r="B38" s="3" t="s">
        <v>47</v>
      </c>
      <c r="D38" s="4">
        <f>+Marzo!F37</f>
        <v>0</v>
      </c>
      <c r="F38" s="4">
        <f t="shared" si="9"/>
        <v>0</v>
      </c>
      <c r="G38" s="17">
        <f t="shared" si="10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+Marzo!F38</f>
        <v>13500</v>
      </c>
      <c r="E39" s="4">
        <v>4500</v>
      </c>
      <c r="F39" s="4">
        <f t="shared" si="9"/>
        <v>18000</v>
      </c>
      <c r="G39" s="17">
        <f t="shared" si="10"/>
        <v>-18000</v>
      </c>
    </row>
    <row r="40" spans="1:9" x14ac:dyDescent="0.2">
      <c r="A40" s="18" t="s">
        <v>305</v>
      </c>
      <c r="B40" s="19" t="s">
        <v>308</v>
      </c>
      <c r="D40" s="4">
        <f>+Marzo!F39</f>
        <v>0</v>
      </c>
      <c r="F40" s="4">
        <f t="shared" ref="F40:F41" si="11">+E40+D40</f>
        <v>0</v>
      </c>
      <c r="G40" s="17">
        <f t="shared" ref="G40:G41" si="12">+C40-F40</f>
        <v>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+Marzo!F40</f>
        <v>11679</v>
      </c>
      <c r="E41" s="4">
        <v>12657.5</v>
      </c>
      <c r="F41" s="4">
        <f t="shared" si="11"/>
        <v>24336.5</v>
      </c>
      <c r="G41" s="17">
        <f t="shared" si="12"/>
        <v>622743.5</v>
      </c>
    </row>
    <row r="42" spans="1:9" x14ac:dyDescent="0.2">
      <c r="A42" s="18" t="s">
        <v>332</v>
      </c>
      <c r="B42" s="19" t="s">
        <v>333</v>
      </c>
      <c r="C42" s="4">
        <v>10812620</v>
      </c>
      <c r="F42" s="4">
        <f t="shared" ref="F42" si="13">+E42+D42</f>
        <v>0</v>
      </c>
      <c r="G42" s="17">
        <f t="shared" ref="G42" si="14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5">+D45+D46</f>
        <v>792179.4800000001</v>
      </c>
      <c r="E44" s="23">
        <f t="shared" si="15"/>
        <v>161523.96</v>
      </c>
      <c r="F44" s="23">
        <f t="shared" si="15"/>
        <v>953703.44000000006</v>
      </c>
      <c r="G44" s="23">
        <f t="shared" si="15"/>
        <v>-953703.44000000006</v>
      </c>
    </row>
    <row r="45" spans="1:9" x14ac:dyDescent="0.2">
      <c r="A45" s="18" t="s">
        <v>50</v>
      </c>
      <c r="B45" s="24" t="s">
        <v>51</v>
      </c>
      <c r="D45" s="4">
        <f>+Marzo!F44</f>
        <v>721051.8600000001</v>
      </c>
      <c r="E45" s="4">
        <v>147043.18</v>
      </c>
      <c r="F45" s="4">
        <f t="shared" ref="F45" si="16">+E45+D45</f>
        <v>868095.04</v>
      </c>
      <c r="G45" s="17">
        <f t="shared" ref="G45" si="17">+C45-F45</f>
        <v>-868095.04</v>
      </c>
    </row>
    <row r="46" spans="1:9" x14ac:dyDescent="0.2">
      <c r="A46" s="18" t="s">
        <v>295</v>
      </c>
      <c r="B46" s="24" t="s">
        <v>307</v>
      </c>
      <c r="D46" s="4">
        <f>+Marzo!F45</f>
        <v>71127.62</v>
      </c>
      <c r="E46" s="4">
        <v>14480.78</v>
      </c>
      <c r="F46" s="4">
        <f t="shared" ref="F46" si="18">+E46+D46</f>
        <v>85608.4</v>
      </c>
      <c r="G46" s="17">
        <f t="shared" ref="G46" si="19">+C46-F46</f>
        <v>-85608.4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20">+D49</f>
        <v>0</v>
      </c>
      <c r="E48" s="26">
        <f t="shared" si="20"/>
        <v>0</v>
      </c>
      <c r="F48" s="26">
        <f t="shared" si="20"/>
        <v>0</v>
      </c>
      <c r="G48" s="26">
        <f t="shared" si="20"/>
        <v>0</v>
      </c>
      <c r="I48" s="6"/>
    </row>
    <row r="49" spans="1:9" x14ac:dyDescent="0.2">
      <c r="A49" s="28" t="s">
        <v>54</v>
      </c>
      <c r="B49" s="19" t="s">
        <v>55</v>
      </c>
      <c r="D49" s="4">
        <f>+Marzo!F48</f>
        <v>0</v>
      </c>
      <c r="F49" s="4">
        <f t="shared" ref="F49" si="21">+E49+D49</f>
        <v>0</v>
      </c>
      <c r="G49" s="17">
        <f t="shared" ref="G49" si="22">+C49-F49</f>
        <v>0</v>
      </c>
    </row>
    <row r="50" spans="1:9" x14ac:dyDescent="0.2">
      <c r="A50" s="18"/>
      <c r="B50" s="19"/>
    </row>
    <row r="51" spans="1:9" x14ac:dyDescent="0.2">
      <c r="A51" s="18"/>
      <c r="B51" s="19"/>
      <c r="I51" s="3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3">+D53</f>
        <v>22861001.299999997</v>
      </c>
      <c r="E52" s="22">
        <f t="shared" si="23"/>
        <v>6706587.6500000004</v>
      </c>
      <c r="F52" s="22">
        <f t="shared" si="23"/>
        <v>29567588.949999999</v>
      </c>
      <c r="G52" s="22">
        <f t="shared" si="23"/>
        <v>97161811.049999997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4">SUM(D54:D66)</f>
        <v>22861001.299999997</v>
      </c>
      <c r="E53" s="22">
        <f t="shared" si="24"/>
        <v>6706587.6500000004</v>
      </c>
      <c r="F53" s="22">
        <f t="shared" si="24"/>
        <v>29567588.949999999</v>
      </c>
      <c r="G53" s="22">
        <f t="shared" si="24"/>
        <v>97161811.049999997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D54" s="4">
        <f>+Marzo!F54</f>
        <v>21407251.420000002</v>
      </c>
      <c r="E54" s="4">
        <v>6251227</v>
      </c>
      <c r="F54" s="4">
        <f t="shared" ref="F54" si="25">+E54+D54</f>
        <v>27658478.420000002</v>
      </c>
      <c r="G54" s="17">
        <f t="shared" ref="G54" si="26">+C54-F54</f>
        <v>9010921.5799999982</v>
      </c>
      <c r="I54" s="3"/>
    </row>
    <row r="55" spans="1:9" x14ac:dyDescent="0.2">
      <c r="A55" s="18" t="s">
        <v>62</v>
      </c>
      <c r="B55" s="19" t="s">
        <v>63</v>
      </c>
      <c r="D55" s="4">
        <f>+Marzo!F55</f>
        <v>0</v>
      </c>
      <c r="F55" s="4">
        <f t="shared" ref="F55:F65" si="27">+E55+D55</f>
        <v>0</v>
      </c>
      <c r="G55" s="17">
        <f t="shared" ref="G55:G65" si="28">+C55-F55</f>
        <v>0</v>
      </c>
      <c r="I55" s="3"/>
    </row>
    <row r="56" spans="1:9" x14ac:dyDescent="0.2">
      <c r="A56" s="18" t="s">
        <v>64</v>
      </c>
      <c r="B56" s="19" t="s">
        <v>65</v>
      </c>
      <c r="D56" s="4">
        <f>+Marzo!F56</f>
        <v>0</v>
      </c>
      <c r="F56" s="4">
        <f t="shared" si="27"/>
        <v>0</v>
      </c>
      <c r="G56" s="17">
        <f t="shared" si="28"/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D57" s="4">
        <f>+Marzo!F57</f>
        <v>168816.7</v>
      </c>
      <c r="F57" s="4">
        <f t="shared" si="27"/>
        <v>168816.7</v>
      </c>
      <c r="G57" s="17">
        <f t="shared" si="28"/>
        <v>1651183.3</v>
      </c>
      <c r="I57" s="3"/>
    </row>
    <row r="58" spans="1:9" x14ac:dyDescent="0.2">
      <c r="A58" s="18" t="s">
        <v>68</v>
      </c>
      <c r="B58" s="19" t="s">
        <v>69</v>
      </c>
      <c r="D58" s="4">
        <f>+Marzo!F58</f>
        <v>184000</v>
      </c>
      <c r="E58" s="4">
        <v>137500</v>
      </c>
      <c r="F58" s="4">
        <f t="shared" si="27"/>
        <v>321500</v>
      </c>
      <c r="G58" s="17">
        <f t="shared" si="28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D59" s="4">
        <f>+Marzo!F59</f>
        <v>220752.74</v>
      </c>
      <c r="E59" s="4">
        <v>32753.83</v>
      </c>
      <c r="F59" s="4">
        <f t="shared" si="27"/>
        <v>253506.57</v>
      </c>
      <c r="G59" s="17">
        <f t="shared" si="28"/>
        <v>166493.43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D60" s="4">
        <f>+Marzo!F60</f>
        <v>245710.18</v>
      </c>
      <c r="E60" s="4">
        <v>75833.7</v>
      </c>
      <c r="F60" s="4">
        <f t="shared" si="27"/>
        <v>321543.88</v>
      </c>
      <c r="G60" s="17">
        <f t="shared" si="28"/>
        <v>1498456.12</v>
      </c>
      <c r="I60" s="3"/>
    </row>
    <row r="61" spans="1:9" x14ac:dyDescent="0.2">
      <c r="A61" s="18" t="s">
        <v>73</v>
      </c>
      <c r="B61" s="19" t="s">
        <v>74</v>
      </c>
      <c r="D61" s="4">
        <f>+Marzo!F61</f>
        <v>0</v>
      </c>
      <c r="E61" s="4">
        <v>207368</v>
      </c>
      <c r="F61" s="4">
        <f t="shared" si="27"/>
        <v>207368</v>
      </c>
      <c r="G61" s="17">
        <f t="shared" si="28"/>
        <v>-207368</v>
      </c>
      <c r="I61" s="3"/>
    </row>
    <row r="62" spans="1:9" x14ac:dyDescent="0.2">
      <c r="A62" s="18" t="s">
        <v>75</v>
      </c>
      <c r="B62" s="19" t="s">
        <v>275</v>
      </c>
      <c r="D62" s="4">
        <f>+Marzo!F62</f>
        <v>0</v>
      </c>
      <c r="F62" s="4">
        <f t="shared" si="27"/>
        <v>0</v>
      </c>
      <c r="G62" s="17">
        <f t="shared" si="28"/>
        <v>0</v>
      </c>
      <c r="I62" s="3"/>
    </row>
    <row r="63" spans="1:9" x14ac:dyDescent="0.2">
      <c r="A63" s="18" t="s">
        <v>241</v>
      </c>
      <c r="B63" s="3" t="s">
        <v>294</v>
      </c>
      <c r="D63" s="4">
        <f>+Marzo!F63</f>
        <v>90000</v>
      </c>
      <c r="F63" s="4">
        <f t="shared" si="27"/>
        <v>90000</v>
      </c>
      <c r="G63" s="17">
        <f t="shared" si="28"/>
        <v>-90000</v>
      </c>
      <c r="I63" s="3"/>
    </row>
    <row r="64" spans="1:9" x14ac:dyDescent="0.2">
      <c r="A64" s="18" t="s">
        <v>274</v>
      </c>
      <c r="B64" s="19" t="s">
        <v>235</v>
      </c>
      <c r="D64" s="4">
        <f>+Marzo!F64</f>
        <v>5715.36</v>
      </c>
      <c r="E64" s="4">
        <v>1905.12</v>
      </c>
      <c r="F64" s="4">
        <f t="shared" si="27"/>
        <v>7620.48</v>
      </c>
      <c r="G64" s="17">
        <f t="shared" si="28"/>
        <v>-7620.48</v>
      </c>
      <c r="I64" s="3"/>
    </row>
    <row r="65" spans="1:9" x14ac:dyDescent="0.2">
      <c r="A65" s="18" t="s">
        <v>293</v>
      </c>
      <c r="B65" s="19" t="s">
        <v>318</v>
      </c>
      <c r="C65" s="3"/>
      <c r="D65" s="4">
        <f>+Marzo!F65</f>
        <v>538754.9</v>
      </c>
      <c r="F65" s="4">
        <f t="shared" si="27"/>
        <v>538754.9</v>
      </c>
      <c r="G65" s="17">
        <f t="shared" si="28"/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F66" s="4">
        <f t="shared" ref="F66" si="29">+E66+D66</f>
        <v>0</v>
      </c>
      <c r="G66" s="17">
        <f t="shared" ref="G66" si="30">+C66-F66</f>
        <v>86000000</v>
      </c>
    </row>
    <row r="70" spans="1:9" x14ac:dyDescent="0.2">
      <c r="B70" s="5" t="s">
        <v>250</v>
      </c>
      <c r="C70" s="6"/>
      <c r="F70" s="33" t="s">
        <v>284</v>
      </c>
    </row>
    <row r="72" spans="1:9" x14ac:dyDescent="0.2">
      <c r="A72" s="18"/>
      <c r="I72" s="3"/>
    </row>
    <row r="73" spans="1:9" x14ac:dyDescent="0.2">
      <c r="A73" s="18"/>
      <c r="B73" s="31"/>
      <c r="I73" s="3"/>
    </row>
    <row r="74" spans="1:9" x14ac:dyDescent="0.2">
      <c r="A74" s="10" t="s">
        <v>76</v>
      </c>
      <c r="B74" s="11" t="s">
        <v>77</v>
      </c>
      <c r="C74" s="32">
        <f>+C75+C82</f>
        <v>0</v>
      </c>
      <c r="D74" s="32">
        <f t="shared" ref="D74:G74" si="31">+D75+D82</f>
        <v>0</v>
      </c>
      <c r="E74" s="32">
        <f t="shared" si="31"/>
        <v>0</v>
      </c>
      <c r="F74" s="32">
        <f t="shared" si="31"/>
        <v>0</v>
      </c>
      <c r="G74" s="32">
        <f t="shared" si="31"/>
        <v>0</v>
      </c>
      <c r="I74" s="3"/>
    </row>
    <row r="75" spans="1:9" x14ac:dyDescent="0.2">
      <c r="A75" s="15" t="s">
        <v>78</v>
      </c>
      <c r="B75" s="16" t="s">
        <v>79</v>
      </c>
      <c r="C75" s="23">
        <f>+C76</f>
        <v>0</v>
      </c>
      <c r="D75" s="23">
        <f t="shared" ref="D75:G75" si="32">+D76</f>
        <v>0</v>
      </c>
      <c r="E75" s="23">
        <f t="shared" si="32"/>
        <v>0</v>
      </c>
      <c r="F75" s="23">
        <f t="shared" si="32"/>
        <v>0</v>
      </c>
      <c r="G75" s="23">
        <f t="shared" si="32"/>
        <v>0</v>
      </c>
      <c r="I75" s="3"/>
    </row>
    <row r="76" spans="1:9" x14ac:dyDescent="0.2">
      <c r="A76" s="15" t="s">
        <v>80</v>
      </c>
      <c r="B76" s="16" t="s">
        <v>81</v>
      </c>
      <c r="C76" s="23">
        <f>SUM(C77:C80)</f>
        <v>0</v>
      </c>
      <c r="D76" s="23">
        <f t="shared" ref="D76:G76" si="33">SUM(D77:D80)</f>
        <v>0</v>
      </c>
      <c r="E76" s="23">
        <f t="shared" si="33"/>
        <v>0</v>
      </c>
      <c r="F76" s="23">
        <f t="shared" si="33"/>
        <v>0</v>
      </c>
      <c r="G76" s="23">
        <f t="shared" si="33"/>
        <v>0</v>
      </c>
      <c r="I76" s="3"/>
    </row>
    <row r="77" spans="1:9" x14ac:dyDescent="0.2">
      <c r="A77" s="18" t="s">
        <v>82</v>
      </c>
      <c r="B77" s="3" t="s">
        <v>83</v>
      </c>
      <c r="D77" s="4">
        <f>+Marzo!F81</f>
        <v>0</v>
      </c>
      <c r="F77" s="4">
        <f t="shared" ref="F77:F78" si="34">+E77+D77</f>
        <v>0</v>
      </c>
      <c r="G77" s="17">
        <f t="shared" ref="G77:G78" si="35">+C77-F77</f>
        <v>0</v>
      </c>
      <c r="I77" s="3"/>
    </row>
    <row r="78" spans="1:9" x14ac:dyDescent="0.2">
      <c r="A78" s="18" t="s">
        <v>84</v>
      </c>
      <c r="B78" s="3" t="s">
        <v>85</v>
      </c>
      <c r="D78" s="4">
        <f>+Marzo!F82</f>
        <v>0</v>
      </c>
      <c r="F78" s="4">
        <f t="shared" si="34"/>
        <v>0</v>
      </c>
      <c r="G78" s="17">
        <f t="shared" si="35"/>
        <v>0</v>
      </c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8"/>
      <c r="B81" s="31"/>
      <c r="I81" s="3"/>
    </row>
    <row r="82" spans="1:9" x14ac:dyDescent="0.2">
      <c r="A82" s="15" t="s">
        <v>86</v>
      </c>
      <c r="B82" s="16" t="s">
        <v>87</v>
      </c>
      <c r="C82" s="23">
        <f>+C83</f>
        <v>0</v>
      </c>
      <c r="D82" s="23">
        <f t="shared" ref="D82:G82" si="36">+D83</f>
        <v>0</v>
      </c>
      <c r="E82" s="23">
        <f t="shared" si="36"/>
        <v>0</v>
      </c>
      <c r="F82" s="23">
        <f t="shared" si="36"/>
        <v>0</v>
      </c>
      <c r="G82" s="23">
        <f t="shared" si="36"/>
        <v>0</v>
      </c>
      <c r="I82" s="3"/>
    </row>
    <row r="83" spans="1:9" x14ac:dyDescent="0.2">
      <c r="A83" s="15" t="s">
        <v>88</v>
      </c>
      <c r="B83" s="16" t="s">
        <v>87</v>
      </c>
      <c r="C83" s="23">
        <f>SUM(C84:C86)</f>
        <v>0</v>
      </c>
      <c r="D83" s="23">
        <f t="shared" ref="D83:G83" si="37">SUM(D84:D86)</f>
        <v>0</v>
      </c>
      <c r="E83" s="23">
        <f t="shared" si="37"/>
        <v>0</v>
      </c>
      <c r="F83" s="23">
        <f t="shared" si="37"/>
        <v>0</v>
      </c>
      <c r="G83" s="23">
        <f t="shared" si="37"/>
        <v>0</v>
      </c>
      <c r="I83" s="3"/>
    </row>
    <row r="84" spans="1:9" x14ac:dyDescent="0.2">
      <c r="A84" s="18" t="s">
        <v>89</v>
      </c>
      <c r="B84" s="3" t="s">
        <v>237</v>
      </c>
      <c r="C84" s="6"/>
      <c r="D84" s="4">
        <f>+Marzo!F88</f>
        <v>0</v>
      </c>
      <c r="F84" s="4">
        <f t="shared" ref="F84:F86" si="38">+E84+D84</f>
        <v>0</v>
      </c>
      <c r="G84" s="17">
        <f t="shared" ref="G84:G86" si="39">+C84-F84</f>
        <v>0</v>
      </c>
      <c r="I84" s="3"/>
    </row>
    <row r="85" spans="1:9" x14ac:dyDescent="0.2">
      <c r="A85" s="18" t="s">
        <v>90</v>
      </c>
      <c r="B85" s="27" t="s">
        <v>239</v>
      </c>
      <c r="D85" s="4">
        <f>+Marzo!F89</f>
        <v>0</v>
      </c>
      <c r="F85" s="4">
        <f t="shared" si="38"/>
        <v>0</v>
      </c>
      <c r="G85" s="17">
        <f t="shared" si="39"/>
        <v>0</v>
      </c>
      <c r="I85" s="3"/>
    </row>
    <row r="86" spans="1:9" x14ac:dyDescent="0.2">
      <c r="A86" s="18" t="s">
        <v>91</v>
      </c>
      <c r="B86" s="19" t="s">
        <v>238</v>
      </c>
      <c r="D86" s="4">
        <f>+Marzo!F90</f>
        <v>0</v>
      </c>
      <c r="F86" s="4">
        <f t="shared" si="38"/>
        <v>0</v>
      </c>
      <c r="G86" s="17">
        <f t="shared" si="39"/>
        <v>0</v>
      </c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31"/>
      <c r="I110" s="3"/>
    </row>
    <row r="111" spans="1:9" x14ac:dyDescent="0.2">
      <c r="A111" s="18"/>
      <c r="B111" s="31"/>
      <c r="I111" s="3"/>
    </row>
    <row r="112" spans="1:9" x14ac:dyDescent="0.2">
      <c r="A112" s="18"/>
      <c r="B112" s="31"/>
      <c r="I112" s="3"/>
    </row>
    <row r="113" spans="1:9" x14ac:dyDescent="0.2">
      <c r="A113" s="18"/>
      <c r="B113" s="31"/>
      <c r="I113" s="3"/>
    </row>
    <row r="114" spans="1:9" x14ac:dyDescent="0.2">
      <c r="A114" s="18"/>
      <c r="B114" s="31"/>
      <c r="I114" s="3"/>
    </row>
    <row r="115" spans="1:9" x14ac:dyDescent="0.2">
      <c r="A115" s="18"/>
      <c r="B115" s="31"/>
      <c r="I115" s="3"/>
    </row>
    <row r="116" spans="1:9" x14ac:dyDescent="0.2">
      <c r="A116" s="18"/>
      <c r="B116" s="31"/>
      <c r="I116" s="3"/>
    </row>
    <row r="117" spans="1:9" x14ac:dyDescent="0.2">
      <c r="A117" s="18"/>
      <c r="B117" s="31"/>
      <c r="I117" s="3"/>
    </row>
    <row r="118" spans="1:9" x14ac:dyDescent="0.2">
      <c r="A118" s="18"/>
      <c r="B118" s="31"/>
      <c r="I118" s="3"/>
    </row>
    <row r="119" spans="1:9" x14ac:dyDescent="0.2">
      <c r="A119" s="18"/>
      <c r="B119" s="31"/>
      <c r="I119" s="3"/>
    </row>
    <row r="120" spans="1:9" x14ac:dyDescent="0.2">
      <c r="A120" s="18"/>
      <c r="B120" s="31"/>
      <c r="I120" s="3"/>
    </row>
    <row r="121" spans="1:9" x14ac:dyDescent="0.2">
      <c r="A121" s="18"/>
      <c r="B121" s="31"/>
      <c r="I121" s="3"/>
    </row>
    <row r="122" spans="1:9" x14ac:dyDescent="0.2">
      <c r="A122" s="18"/>
      <c r="B122" s="31"/>
      <c r="I122" s="3"/>
    </row>
    <row r="123" spans="1:9" x14ac:dyDescent="0.2">
      <c r="A123" s="18"/>
      <c r="B123" s="31"/>
      <c r="I123" s="3"/>
    </row>
    <row r="124" spans="1:9" x14ac:dyDescent="0.2">
      <c r="A124" s="18"/>
      <c r="B124" s="31"/>
      <c r="I124" s="3"/>
    </row>
    <row r="125" spans="1:9" x14ac:dyDescent="0.2">
      <c r="A125" s="18"/>
      <c r="B125" s="31"/>
      <c r="I125" s="3"/>
    </row>
    <row r="126" spans="1:9" x14ac:dyDescent="0.2">
      <c r="A126" s="18"/>
      <c r="B126" s="31"/>
      <c r="I126" s="3"/>
    </row>
    <row r="127" spans="1:9" x14ac:dyDescent="0.2">
      <c r="A127" s="18"/>
      <c r="B127" s="31"/>
      <c r="I127" s="3"/>
    </row>
    <row r="128" spans="1:9" x14ac:dyDescent="0.2">
      <c r="A128" s="18"/>
      <c r="B128" s="31"/>
      <c r="I128" s="3"/>
    </row>
    <row r="129" spans="1:9" x14ac:dyDescent="0.2">
      <c r="A129" s="18"/>
      <c r="B129" s="31"/>
      <c r="I129" s="3"/>
    </row>
    <row r="130" spans="1:9" x14ac:dyDescent="0.2">
      <c r="A130" s="18"/>
      <c r="B130" s="31"/>
      <c r="I130" s="3"/>
    </row>
    <row r="131" spans="1:9" x14ac:dyDescent="0.2">
      <c r="A131" s="18"/>
      <c r="B131" s="31"/>
      <c r="I131" s="3"/>
    </row>
    <row r="132" spans="1:9" x14ac:dyDescent="0.2">
      <c r="A132" s="18"/>
      <c r="B132" s="31"/>
      <c r="I132" s="3"/>
    </row>
    <row r="133" spans="1:9" x14ac:dyDescent="0.2">
      <c r="A133" s="18"/>
      <c r="B133" s="31"/>
      <c r="I133" s="3"/>
    </row>
    <row r="134" spans="1:9" x14ac:dyDescent="0.2">
      <c r="A134" s="18"/>
      <c r="B134" s="19"/>
      <c r="I134" s="3"/>
    </row>
    <row r="135" spans="1:9" x14ac:dyDescent="0.2">
      <c r="A135" s="18"/>
      <c r="B135" s="19"/>
      <c r="I135" s="3"/>
    </row>
    <row r="136" spans="1:9" x14ac:dyDescent="0.2">
      <c r="A136" s="18"/>
      <c r="B136" s="94" t="str">
        <f>+B2</f>
        <v>MUNICIPALIDAD DE LAS COLORADAS</v>
      </c>
      <c r="C136" s="94"/>
      <c r="I136" s="3"/>
    </row>
    <row r="137" spans="1:9" x14ac:dyDescent="0.2">
      <c r="A137" s="18"/>
      <c r="B137" s="94" t="s">
        <v>92</v>
      </c>
      <c r="C137" s="94"/>
      <c r="I137" s="3"/>
    </row>
    <row r="138" spans="1:9" x14ac:dyDescent="0.2">
      <c r="A138" s="18"/>
      <c r="B138" s="5"/>
      <c r="I138" s="3"/>
    </row>
    <row r="139" spans="1:9" x14ac:dyDescent="0.2">
      <c r="A139" s="18"/>
      <c r="B139" s="5" t="s">
        <v>251</v>
      </c>
      <c r="F139" s="33" t="str">
        <f>+F5</f>
        <v>ABRIL DE 2020</v>
      </c>
      <c r="I139" s="3"/>
    </row>
    <row r="140" spans="1:9" x14ac:dyDescent="0.2">
      <c r="A140" s="18"/>
      <c r="B140" s="5"/>
      <c r="C140" s="34"/>
      <c r="D140" s="34"/>
      <c r="E140" s="34"/>
      <c r="F140" s="34"/>
      <c r="G140" s="19"/>
      <c r="I140" s="3"/>
    </row>
    <row r="141" spans="1:9" x14ac:dyDescent="0.2">
      <c r="A141" s="18"/>
      <c r="B141" s="5"/>
      <c r="C141" s="14"/>
      <c r="D141" s="14"/>
      <c r="E141" s="14"/>
      <c r="F141" s="14"/>
      <c r="G141" s="13"/>
      <c r="I141" s="3"/>
    </row>
    <row r="142" spans="1:9" x14ac:dyDescent="0.2">
      <c r="A142" s="10" t="s">
        <v>281</v>
      </c>
      <c r="B142" s="11" t="s">
        <v>253</v>
      </c>
      <c r="C142" s="30">
        <f>+C143+C206+C232+C238</f>
        <v>140308042</v>
      </c>
      <c r="D142" s="12">
        <f>+D143+D206+D232+D238</f>
        <v>30465270.870000005</v>
      </c>
      <c r="E142" s="12">
        <f>+E143+E206+E232+E238</f>
        <v>9335601.9000000004</v>
      </c>
      <c r="F142" s="12">
        <f>+F143+F206+F232+F238</f>
        <v>42216248.170000002</v>
      </c>
      <c r="G142" s="12">
        <f>+G143+G206+G232+G238</f>
        <v>96206273.829999998</v>
      </c>
      <c r="I142" s="3"/>
    </row>
    <row r="143" spans="1:9" x14ac:dyDescent="0.2">
      <c r="A143" s="10" t="s">
        <v>93</v>
      </c>
      <c r="B143" s="11" t="s">
        <v>94</v>
      </c>
      <c r="C143" s="12">
        <f>+C144+C181</f>
        <v>111480822</v>
      </c>
      <c r="D143" s="12">
        <f>+D144+D181</f>
        <v>24615279.650000002</v>
      </c>
      <c r="E143" s="12">
        <f>+E144+E181</f>
        <v>9335601.9000000004</v>
      </c>
      <c r="F143" s="12">
        <f>+F144+F181</f>
        <v>36226383.25</v>
      </c>
      <c r="G143" s="12">
        <f>+G144+G181</f>
        <v>73368918.75</v>
      </c>
      <c r="I143" s="3"/>
    </row>
    <row r="144" spans="1:9" x14ac:dyDescent="0.2">
      <c r="A144" s="10" t="s">
        <v>95</v>
      </c>
      <c r="B144" s="11" t="s">
        <v>96</v>
      </c>
      <c r="C144" s="12">
        <f>+C145+C153</f>
        <v>106215282</v>
      </c>
      <c r="D144" s="12">
        <f>+D145+D153</f>
        <v>23708497.650000002</v>
      </c>
      <c r="E144" s="12">
        <f>+E145+E153</f>
        <v>7885525.0700000003</v>
      </c>
      <c r="F144" s="12">
        <f>+F145+F153</f>
        <v>31594022.720000003</v>
      </c>
      <c r="G144" s="12">
        <f>+G145+G153</f>
        <v>72735739.280000001</v>
      </c>
      <c r="I144" s="3"/>
    </row>
    <row r="145" spans="1:9" x14ac:dyDescent="0.2">
      <c r="A145" s="10" t="s">
        <v>97</v>
      </c>
      <c r="B145" s="11" t="s">
        <v>98</v>
      </c>
      <c r="C145" s="12">
        <f>SUM(C146:C152)</f>
        <v>85094930</v>
      </c>
      <c r="D145" s="12">
        <f>SUM(D146:D152)</f>
        <v>21152962.220000003</v>
      </c>
      <c r="E145" s="12">
        <f>SUM(E146:E152)</f>
        <v>7007784.4600000009</v>
      </c>
      <c r="F145" s="12">
        <f>SUM(F146:F152)</f>
        <v>28160746.680000003</v>
      </c>
      <c r="G145" s="12">
        <f>SUM(G146:G152)</f>
        <v>55048663.319999993</v>
      </c>
      <c r="I145" s="3"/>
    </row>
    <row r="146" spans="1:9" x14ac:dyDescent="0.2">
      <c r="A146" s="18" t="s">
        <v>99</v>
      </c>
      <c r="B146" s="19" t="s">
        <v>296</v>
      </c>
      <c r="C146" s="4">
        <v>56371312</v>
      </c>
      <c r="D146" s="4">
        <f>+Marzo!F155</f>
        <v>6692615.9000000004</v>
      </c>
      <c r="E146" s="4">
        <v>2205088.39</v>
      </c>
      <c r="F146" s="4">
        <f t="shared" ref="F146:F150" si="40">+E146+D146</f>
        <v>8897704.290000001</v>
      </c>
      <c r="G146" s="17">
        <f t="shared" ref="G146:G150" si="41">+C146-F146</f>
        <v>47473607.710000001</v>
      </c>
      <c r="I146" s="3"/>
    </row>
    <row r="147" spans="1:9" x14ac:dyDescent="0.2">
      <c r="A147" s="18" t="s">
        <v>100</v>
      </c>
      <c r="B147" s="19" t="s">
        <v>232</v>
      </c>
      <c r="C147" s="4">
        <v>21501340</v>
      </c>
      <c r="D147" s="4">
        <f>+Marzo!F156</f>
        <v>9940305</v>
      </c>
      <c r="E147" s="4">
        <v>3306552.41</v>
      </c>
      <c r="F147" s="4">
        <f t="shared" si="40"/>
        <v>13246857.41</v>
      </c>
      <c r="G147" s="17">
        <f t="shared" si="41"/>
        <v>8254482.5899999999</v>
      </c>
      <c r="I147" s="3"/>
    </row>
    <row r="148" spans="1:9" x14ac:dyDescent="0.2">
      <c r="A148" s="18" t="s">
        <v>101</v>
      </c>
      <c r="B148" s="19" t="s">
        <v>297</v>
      </c>
      <c r="C148" s="4">
        <v>2149840</v>
      </c>
      <c r="D148" s="4">
        <f>+Marzo!F157</f>
        <v>341431.89</v>
      </c>
      <c r="E148" s="4">
        <v>94237.2</v>
      </c>
      <c r="F148" s="4">
        <f t="shared" si="40"/>
        <v>435669.09</v>
      </c>
      <c r="G148" s="17">
        <f t="shared" si="41"/>
        <v>1714170.91</v>
      </c>
      <c r="I148" s="3"/>
    </row>
    <row r="149" spans="1:9" x14ac:dyDescent="0.2">
      <c r="A149" s="18" t="s">
        <v>102</v>
      </c>
      <c r="B149" s="19" t="s">
        <v>298</v>
      </c>
      <c r="C149" s="4">
        <v>1896818</v>
      </c>
      <c r="D149" s="4">
        <f>+Marzo!F158</f>
        <v>3755810.49</v>
      </c>
      <c r="E149" s="4">
        <v>1260978.53</v>
      </c>
      <c r="F149" s="4">
        <f t="shared" si="40"/>
        <v>5016789.0200000005</v>
      </c>
      <c r="G149" s="17">
        <f t="shared" si="41"/>
        <v>-3119971.0200000005</v>
      </c>
      <c r="I149" s="3"/>
    </row>
    <row r="150" spans="1:9" x14ac:dyDescent="0.2">
      <c r="A150" s="18" t="s">
        <v>103</v>
      </c>
      <c r="B150" s="19" t="s">
        <v>299</v>
      </c>
      <c r="C150" s="4">
        <v>1290100</v>
      </c>
      <c r="D150" s="4">
        <f>+Marzo!F159</f>
        <v>422798.94000000006</v>
      </c>
      <c r="E150" s="4">
        <v>140927.93</v>
      </c>
      <c r="F150" s="4">
        <f t="shared" si="40"/>
        <v>563726.87000000011</v>
      </c>
      <c r="G150" s="17">
        <f t="shared" si="41"/>
        <v>726373.12999999989</v>
      </c>
      <c r="I150" s="3"/>
    </row>
    <row r="151" spans="1:9" x14ac:dyDescent="0.2">
      <c r="A151" s="18" t="s">
        <v>309</v>
      </c>
      <c r="B151" s="3" t="s">
        <v>310</v>
      </c>
      <c r="C151" s="4">
        <v>1885520</v>
      </c>
      <c r="G151" s="17"/>
      <c r="I151" s="3"/>
    </row>
    <row r="152" spans="1:9" x14ac:dyDescent="0.2">
      <c r="A152" s="18"/>
      <c r="I152" s="3"/>
    </row>
    <row r="153" spans="1:9" x14ac:dyDescent="0.2">
      <c r="A153" s="10" t="s">
        <v>104</v>
      </c>
      <c r="B153" s="11" t="s">
        <v>105</v>
      </c>
      <c r="C153" s="12">
        <f>SUM(C154:C179)</f>
        <v>21120352</v>
      </c>
      <c r="D153" s="12">
        <f>SUM(D154:D179)</f>
        <v>2555535.4299999997</v>
      </c>
      <c r="E153" s="12">
        <f>SUM(E154:E179)</f>
        <v>877740.60999999987</v>
      </c>
      <c r="F153" s="12">
        <f>SUM(F154:F179)</f>
        <v>3433276.0399999996</v>
      </c>
      <c r="G153" s="12">
        <f>SUM(G154:G179)</f>
        <v>17687075.960000001</v>
      </c>
      <c r="I153" s="3"/>
    </row>
    <row r="154" spans="1:9" x14ac:dyDescent="0.2">
      <c r="A154" s="18" t="s">
        <v>106</v>
      </c>
      <c r="B154" s="19" t="s">
        <v>39</v>
      </c>
      <c r="C154" s="6">
        <v>511000</v>
      </c>
      <c r="D154" s="4">
        <f>+Marzo!F164</f>
        <v>111500</v>
      </c>
      <c r="E154" s="4">
        <v>5500</v>
      </c>
      <c r="F154" s="4">
        <f t="shared" ref="F154:F173" si="42">+E154+D154</f>
        <v>117000</v>
      </c>
      <c r="G154" s="17">
        <f t="shared" ref="G154:G173" si="43">+C154-F154</f>
        <v>394000</v>
      </c>
      <c r="I154" s="3"/>
    </row>
    <row r="155" spans="1:9" x14ac:dyDescent="0.2">
      <c r="A155" s="18" t="s">
        <v>107</v>
      </c>
      <c r="B155" s="19" t="s">
        <v>108</v>
      </c>
      <c r="C155" s="4">
        <v>1805440</v>
      </c>
      <c r="D155" s="4">
        <f>+Marzo!F165</f>
        <v>0</v>
      </c>
      <c r="E155" s="4">
        <v>34500</v>
      </c>
      <c r="F155" s="4">
        <f t="shared" si="42"/>
        <v>34500</v>
      </c>
      <c r="G155" s="17">
        <f t="shared" si="43"/>
        <v>1770940</v>
      </c>
      <c r="I155" s="3"/>
    </row>
    <row r="156" spans="1:9" x14ac:dyDescent="0.2">
      <c r="A156" s="18" t="s">
        <v>109</v>
      </c>
      <c r="B156" s="19" t="s">
        <v>110</v>
      </c>
      <c r="C156" s="4">
        <v>2469810</v>
      </c>
      <c r="D156" s="4">
        <f>+Marzo!F166</f>
        <v>265569.13</v>
      </c>
      <c r="E156" s="4">
        <v>105372.54</v>
      </c>
      <c r="F156" s="4">
        <f t="shared" si="42"/>
        <v>370941.67</v>
      </c>
      <c r="G156" s="17">
        <f t="shared" si="43"/>
        <v>2098868.33</v>
      </c>
      <c r="I156" s="3"/>
    </row>
    <row r="157" spans="1:9" x14ac:dyDescent="0.2">
      <c r="A157" s="18" t="s">
        <v>111</v>
      </c>
      <c r="B157" s="19" t="s">
        <v>112</v>
      </c>
      <c r="C157" s="4">
        <v>771400</v>
      </c>
      <c r="D157" s="4">
        <f>+Marzo!F167</f>
        <v>40374.490000000005</v>
      </c>
      <c r="F157" s="4">
        <f t="shared" si="42"/>
        <v>40374.490000000005</v>
      </c>
      <c r="G157" s="17">
        <f t="shared" si="43"/>
        <v>731025.51</v>
      </c>
      <c r="H157" s="4"/>
      <c r="I157" s="3"/>
    </row>
    <row r="158" spans="1:9" x14ac:dyDescent="0.2">
      <c r="A158" s="18" t="s">
        <v>113</v>
      </c>
      <c r="B158" s="19" t="s">
        <v>114</v>
      </c>
      <c r="C158" s="4">
        <v>505400</v>
      </c>
      <c r="D158" s="4">
        <f>+Marzo!F168</f>
        <v>12339.99</v>
      </c>
      <c r="E158" s="4">
        <v>800</v>
      </c>
      <c r="F158" s="4">
        <f t="shared" si="42"/>
        <v>13139.99</v>
      </c>
      <c r="G158" s="17">
        <f t="shared" si="43"/>
        <v>492260.01</v>
      </c>
      <c r="I158" s="3"/>
    </row>
    <row r="159" spans="1:9" x14ac:dyDescent="0.2">
      <c r="A159" s="18" t="s">
        <v>115</v>
      </c>
      <c r="B159" s="19" t="s">
        <v>116</v>
      </c>
      <c r="C159" s="4">
        <v>760900</v>
      </c>
      <c r="D159" s="4">
        <f>+Marzo!F169</f>
        <v>101358.83</v>
      </c>
      <c r="E159" s="4">
        <v>91981.58</v>
      </c>
      <c r="F159" s="4">
        <f t="shared" si="42"/>
        <v>193340.41</v>
      </c>
      <c r="G159" s="17">
        <f t="shared" si="43"/>
        <v>567559.59</v>
      </c>
      <c r="I159" s="3"/>
    </row>
    <row r="160" spans="1:9" x14ac:dyDescent="0.2">
      <c r="A160" s="18" t="s">
        <v>117</v>
      </c>
      <c r="B160" s="19" t="s">
        <v>118</v>
      </c>
      <c r="C160" s="4">
        <v>1137400</v>
      </c>
      <c r="D160" s="4">
        <f>+Marzo!F170</f>
        <v>285060.26</v>
      </c>
      <c r="E160" s="4">
        <v>88920.97</v>
      </c>
      <c r="F160" s="4">
        <f t="shared" si="42"/>
        <v>373981.23</v>
      </c>
      <c r="G160" s="17">
        <f t="shared" si="43"/>
        <v>763418.77</v>
      </c>
      <c r="I160" s="3"/>
    </row>
    <row r="161" spans="1:9" x14ac:dyDescent="0.2">
      <c r="A161" s="18" t="s">
        <v>119</v>
      </c>
      <c r="B161" s="19" t="s">
        <v>231</v>
      </c>
      <c r="D161" s="4">
        <f>+Marzo!F171</f>
        <v>124550.48000000001</v>
      </c>
      <c r="E161" s="4">
        <v>71900.240000000005</v>
      </c>
      <c r="F161" s="4">
        <f t="shared" si="42"/>
        <v>196450.72000000003</v>
      </c>
      <c r="G161" s="17">
        <f t="shared" si="43"/>
        <v>-196450.72000000003</v>
      </c>
      <c r="I161" s="3"/>
    </row>
    <row r="162" spans="1:9" x14ac:dyDescent="0.2">
      <c r="A162" s="18" t="s">
        <v>120</v>
      </c>
      <c r="B162" s="19" t="s">
        <v>121</v>
      </c>
      <c r="D162" s="4">
        <f>+Marzo!F172</f>
        <v>5863.69</v>
      </c>
      <c r="F162" s="4">
        <f t="shared" si="42"/>
        <v>5863.69</v>
      </c>
      <c r="G162" s="17">
        <f t="shared" si="43"/>
        <v>-5863.69</v>
      </c>
      <c r="I162" s="3"/>
    </row>
    <row r="163" spans="1:9" x14ac:dyDescent="0.2">
      <c r="A163" s="18" t="s">
        <v>122</v>
      </c>
      <c r="B163" s="19" t="s">
        <v>123</v>
      </c>
      <c r="C163" s="4">
        <v>1118824</v>
      </c>
      <c r="D163" s="4">
        <f>+Marzo!F173</f>
        <v>524851.84</v>
      </c>
      <c r="E163" s="4">
        <v>84775.05</v>
      </c>
      <c r="F163" s="4">
        <f t="shared" si="42"/>
        <v>609626.89</v>
      </c>
      <c r="G163" s="17">
        <f t="shared" si="43"/>
        <v>509197.11</v>
      </c>
      <c r="I163" s="3"/>
    </row>
    <row r="164" spans="1:9" x14ac:dyDescent="0.2">
      <c r="A164" s="18" t="s">
        <v>124</v>
      </c>
      <c r="B164" s="24" t="s">
        <v>125</v>
      </c>
      <c r="C164" s="6">
        <v>154700</v>
      </c>
      <c r="D164" s="4">
        <f>+Marzo!F174</f>
        <v>16800</v>
      </c>
      <c r="E164" s="4">
        <v>19365</v>
      </c>
      <c r="F164" s="4">
        <f t="shared" si="42"/>
        <v>36165</v>
      </c>
      <c r="G164" s="17">
        <f t="shared" si="43"/>
        <v>118535</v>
      </c>
      <c r="I164" s="3"/>
    </row>
    <row r="165" spans="1:9" x14ac:dyDescent="0.2">
      <c r="A165" s="18" t="s">
        <v>126</v>
      </c>
      <c r="B165" s="19" t="s">
        <v>127</v>
      </c>
      <c r="C165" s="4">
        <v>144690</v>
      </c>
      <c r="D165" s="4">
        <f>+Marzo!F175</f>
        <v>94872.59</v>
      </c>
      <c r="E165" s="4">
        <v>6878.04</v>
      </c>
      <c r="F165" s="4">
        <f t="shared" si="42"/>
        <v>101750.62999999999</v>
      </c>
      <c r="G165" s="17">
        <f t="shared" si="43"/>
        <v>42939.37000000001</v>
      </c>
      <c r="I165" s="3"/>
    </row>
    <row r="166" spans="1:9" x14ac:dyDescent="0.2">
      <c r="A166" s="18" t="s">
        <v>128</v>
      </c>
      <c r="B166" s="19" t="s">
        <v>129</v>
      </c>
      <c r="C166" s="4">
        <v>273000</v>
      </c>
      <c r="D166" s="4">
        <f>+Marzo!F176</f>
        <v>56660.460000000006</v>
      </c>
      <c r="E166" s="4">
        <v>10864.44</v>
      </c>
      <c r="F166" s="4">
        <f t="shared" si="42"/>
        <v>67524.900000000009</v>
      </c>
      <c r="G166" s="17">
        <f t="shared" si="43"/>
        <v>205475.09999999998</v>
      </c>
      <c r="I166" s="3"/>
    </row>
    <row r="167" spans="1:9" x14ac:dyDescent="0.2">
      <c r="A167" s="18" t="s">
        <v>130</v>
      </c>
      <c r="B167" s="19" t="s">
        <v>131</v>
      </c>
      <c r="C167" s="4">
        <v>273000</v>
      </c>
      <c r="D167" s="4">
        <f>+Marzo!F177</f>
        <v>60470</v>
      </c>
      <c r="E167" s="4">
        <v>35005</v>
      </c>
      <c r="F167" s="4">
        <f t="shared" si="42"/>
        <v>95475</v>
      </c>
      <c r="G167" s="17">
        <f t="shared" si="43"/>
        <v>177525</v>
      </c>
      <c r="I167" s="3"/>
    </row>
    <row r="168" spans="1:9" x14ac:dyDescent="0.2">
      <c r="A168" s="18" t="s">
        <v>132</v>
      </c>
      <c r="B168" s="19" t="s">
        <v>133</v>
      </c>
      <c r="C168" s="4">
        <v>586768</v>
      </c>
      <c r="D168" s="4">
        <f>+Marzo!F178</f>
        <v>780</v>
      </c>
      <c r="F168" s="4">
        <f t="shared" si="42"/>
        <v>780</v>
      </c>
      <c r="G168" s="17">
        <f t="shared" si="43"/>
        <v>585988</v>
      </c>
      <c r="I168" s="3"/>
    </row>
    <row r="169" spans="1:9" x14ac:dyDescent="0.2">
      <c r="A169" s="18" t="s">
        <v>134</v>
      </c>
      <c r="B169" s="19" t="s">
        <v>135</v>
      </c>
      <c r="C169" s="4">
        <v>2256800</v>
      </c>
      <c r="D169" s="4">
        <f>+Marzo!F179</f>
        <v>0</v>
      </c>
      <c r="F169" s="4">
        <f t="shared" si="42"/>
        <v>0</v>
      </c>
      <c r="G169" s="17">
        <f t="shared" si="43"/>
        <v>2256800</v>
      </c>
      <c r="I169" s="3"/>
    </row>
    <row r="170" spans="1:9" x14ac:dyDescent="0.2">
      <c r="A170" s="18" t="s">
        <v>136</v>
      </c>
      <c r="B170" s="19" t="s">
        <v>137</v>
      </c>
      <c r="D170" s="4">
        <f>+Marzo!F180</f>
        <v>54138</v>
      </c>
      <c r="E170" s="4">
        <v>120</v>
      </c>
      <c r="F170" s="4">
        <f t="shared" si="42"/>
        <v>54258</v>
      </c>
      <c r="G170" s="17">
        <f t="shared" si="43"/>
        <v>-54258</v>
      </c>
      <c r="I170" s="3"/>
    </row>
    <row r="171" spans="1:9" x14ac:dyDescent="0.2">
      <c r="A171" s="18" t="s">
        <v>138</v>
      </c>
      <c r="B171" s="19" t="s">
        <v>139</v>
      </c>
      <c r="C171" s="4">
        <v>112840</v>
      </c>
      <c r="D171" s="4">
        <f>+Marzo!F181</f>
        <v>25977</v>
      </c>
      <c r="E171" s="4">
        <v>39150</v>
      </c>
      <c r="F171" s="4">
        <f t="shared" si="42"/>
        <v>65127</v>
      </c>
      <c r="G171" s="17">
        <f t="shared" si="43"/>
        <v>47713</v>
      </c>
      <c r="I171" s="3"/>
    </row>
    <row r="172" spans="1:9" x14ac:dyDescent="0.2">
      <c r="A172" s="18" t="s">
        <v>140</v>
      </c>
      <c r="B172" s="19" t="s">
        <v>141</v>
      </c>
      <c r="C172" s="4">
        <v>1992700</v>
      </c>
      <c r="D172" s="4">
        <f>+Marzo!F182</f>
        <v>352024</v>
      </c>
      <c r="E172" s="6">
        <v>176000</v>
      </c>
      <c r="F172" s="4">
        <f t="shared" si="42"/>
        <v>528024</v>
      </c>
      <c r="G172" s="17">
        <f t="shared" si="43"/>
        <v>1464676</v>
      </c>
      <c r="I172" s="3"/>
    </row>
    <row r="173" spans="1:9" x14ac:dyDescent="0.2">
      <c r="A173" s="18" t="s">
        <v>142</v>
      </c>
      <c r="B173" s="19" t="s">
        <v>143</v>
      </c>
      <c r="C173" s="4">
        <v>3822000</v>
      </c>
      <c r="D173" s="4">
        <f>+Marzo!F183</f>
        <v>234091.65</v>
      </c>
      <c r="E173" s="4">
        <v>42900</v>
      </c>
      <c r="F173" s="4">
        <f t="shared" si="42"/>
        <v>276991.65000000002</v>
      </c>
      <c r="G173" s="17">
        <f t="shared" si="43"/>
        <v>3545008.35</v>
      </c>
      <c r="I173" s="3"/>
    </row>
    <row r="174" spans="1:9" x14ac:dyDescent="0.2">
      <c r="A174" s="18" t="s">
        <v>144</v>
      </c>
      <c r="B174" s="19" t="s">
        <v>146</v>
      </c>
      <c r="D174" s="4">
        <f>+Marzo!F184</f>
        <v>119415.02</v>
      </c>
      <c r="E174" s="4">
        <v>55707.75</v>
      </c>
      <c r="F174" s="4">
        <f>+E174+D174</f>
        <v>175122.77000000002</v>
      </c>
      <c r="G174" s="17">
        <f>+C174-F174</f>
        <v>-175122.77000000002</v>
      </c>
      <c r="I174" s="3"/>
    </row>
    <row r="175" spans="1:9" x14ac:dyDescent="0.2">
      <c r="A175" s="18" t="s">
        <v>145</v>
      </c>
      <c r="B175" s="19" t="s">
        <v>148</v>
      </c>
      <c r="D175" s="4">
        <f>+Marzo!F185</f>
        <v>68838</v>
      </c>
      <c r="E175" s="4">
        <v>8000</v>
      </c>
      <c r="F175" s="4">
        <f t="shared" ref="F175:F177" si="44">+E175+D175</f>
        <v>76838</v>
      </c>
      <c r="G175" s="17">
        <f t="shared" ref="G175:G177" si="45">+C175-F175</f>
        <v>-76838</v>
      </c>
      <c r="I175" s="3"/>
    </row>
    <row r="176" spans="1:9" x14ac:dyDescent="0.2">
      <c r="A176" s="18" t="s">
        <v>147</v>
      </c>
      <c r="B176" s="24" t="s">
        <v>150</v>
      </c>
      <c r="D176" s="4">
        <f>+Marzo!F186</f>
        <v>0</v>
      </c>
      <c r="F176" s="4">
        <f t="shared" si="44"/>
        <v>0</v>
      </c>
      <c r="G176" s="17">
        <f t="shared" si="45"/>
        <v>0</v>
      </c>
      <c r="I176" s="3"/>
    </row>
    <row r="177" spans="1:9" x14ac:dyDescent="0.2">
      <c r="A177" s="18" t="s">
        <v>149</v>
      </c>
      <c r="B177" s="24" t="s">
        <v>152</v>
      </c>
      <c r="D177" s="4">
        <f>+Marzo!F187</f>
        <v>0</v>
      </c>
      <c r="F177" s="4">
        <f t="shared" si="44"/>
        <v>0</v>
      </c>
      <c r="G177" s="17">
        <f t="shared" si="45"/>
        <v>0</v>
      </c>
      <c r="I177" s="3"/>
    </row>
    <row r="178" spans="1:9" x14ac:dyDescent="0.2">
      <c r="A178" s="18" t="s">
        <v>151</v>
      </c>
      <c r="B178" s="24" t="s">
        <v>330</v>
      </c>
      <c r="C178" s="4">
        <v>2423680</v>
      </c>
      <c r="F178" s="4">
        <f t="shared" ref="F178" si="46">+E178+D178</f>
        <v>0</v>
      </c>
      <c r="G178" s="17">
        <f t="shared" ref="G178" si="47">+C178-F178</f>
        <v>2423680</v>
      </c>
      <c r="I178" s="3"/>
    </row>
    <row r="179" spans="1:9" x14ac:dyDescent="0.2">
      <c r="A179" s="18"/>
      <c r="B179" s="24"/>
      <c r="G179" s="17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906782</v>
      </c>
      <c r="E181" s="32">
        <f t="shared" ref="E181:G181" si="48">+E182</f>
        <v>1450076.83</v>
      </c>
      <c r="F181" s="32">
        <f t="shared" si="48"/>
        <v>4632360.53</v>
      </c>
      <c r="G181" s="32">
        <f t="shared" si="48"/>
        <v>633179.47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>SUM(D190:D207)</f>
        <v>906782</v>
      </c>
      <c r="E182" s="32">
        <f t="shared" ref="E182:G182" si="49">SUM(E183:E197)</f>
        <v>1450076.83</v>
      </c>
      <c r="F182" s="32">
        <f t="shared" si="49"/>
        <v>4632360.53</v>
      </c>
      <c r="G182" s="32">
        <f t="shared" si="49"/>
        <v>633179.47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D183" s="4">
        <f>+Marzo!F194</f>
        <v>149181.56</v>
      </c>
      <c r="E183" s="6">
        <v>4000</v>
      </c>
      <c r="F183" s="4">
        <f t="shared" ref="F183:F198" si="50">+E183+D183</f>
        <v>153181.56</v>
      </c>
      <c r="G183" s="17">
        <f t="shared" ref="G183:G198" si="51">+C183-F183</f>
        <v>2549798.44</v>
      </c>
      <c r="I183" s="3"/>
    </row>
    <row r="184" spans="1:9" x14ac:dyDescent="0.2">
      <c r="A184" s="18" t="s">
        <v>159</v>
      </c>
      <c r="B184" s="19" t="s">
        <v>160</v>
      </c>
      <c r="D184" s="4">
        <f>+Marzo!F195</f>
        <v>53402.53</v>
      </c>
      <c r="E184" s="6">
        <v>6000</v>
      </c>
      <c r="F184" s="4">
        <f t="shared" si="50"/>
        <v>59402.53</v>
      </c>
      <c r="G184" s="17">
        <f t="shared" si="51"/>
        <v>-59402.53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D185" s="4">
        <f>+Marzo!F196</f>
        <v>28600</v>
      </c>
      <c r="E185" s="6">
        <v>16200</v>
      </c>
      <c r="F185" s="4">
        <f t="shared" si="50"/>
        <v>44800</v>
      </c>
      <c r="G185" s="17">
        <f t="shared" si="51"/>
        <v>415660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D186" s="4">
        <f>+Marzo!F197</f>
        <v>6667.68</v>
      </c>
      <c r="E186" s="6"/>
      <c r="F186" s="4">
        <f t="shared" si="50"/>
        <v>6667.68</v>
      </c>
      <c r="G186" s="17">
        <f t="shared" si="51"/>
        <v>275432.32000000001</v>
      </c>
      <c r="I186" s="3"/>
    </row>
    <row r="187" spans="1:9" x14ac:dyDescent="0.2">
      <c r="A187" s="18" t="s">
        <v>0</v>
      </c>
      <c r="B187" s="24" t="s">
        <v>236</v>
      </c>
      <c r="D187" s="4">
        <f>+Marzo!F198</f>
        <v>1859927.65</v>
      </c>
      <c r="E187" s="6">
        <v>854036.83</v>
      </c>
      <c r="F187" s="4">
        <f t="shared" si="50"/>
        <v>2713964.48</v>
      </c>
      <c r="G187" s="17">
        <f t="shared" si="51"/>
        <v>-2713964.48</v>
      </c>
      <c r="I187" s="3"/>
    </row>
    <row r="188" spans="1:9" x14ac:dyDescent="0.2">
      <c r="A188" s="18" t="s">
        <v>165</v>
      </c>
      <c r="B188" s="24" t="s">
        <v>74</v>
      </c>
      <c r="D188" s="4">
        <f>+Marzo!F199</f>
        <v>0</v>
      </c>
      <c r="E188" s="6">
        <v>145340</v>
      </c>
      <c r="F188" s="4">
        <f t="shared" si="50"/>
        <v>145340</v>
      </c>
      <c r="G188" s="17">
        <f t="shared" si="51"/>
        <v>-145340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D189" s="4">
        <f>+Marzo!F200</f>
        <v>177722.28</v>
      </c>
      <c r="E189" s="6">
        <v>97000</v>
      </c>
      <c r="F189" s="4">
        <f t="shared" si="50"/>
        <v>274722.28000000003</v>
      </c>
      <c r="G189" s="17">
        <f t="shared" si="51"/>
        <v>1545277.72</v>
      </c>
      <c r="I189" s="3"/>
    </row>
    <row r="190" spans="1:9" x14ac:dyDescent="0.2">
      <c r="A190" s="18" t="s">
        <v>168</v>
      </c>
      <c r="B190" s="19" t="s">
        <v>169</v>
      </c>
      <c r="C190" s="6"/>
      <c r="D190" s="4">
        <f>+Marzo!F201</f>
        <v>425000</v>
      </c>
      <c r="E190" s="6">
        <v>100000</v>
      </c>
      <c r="F190" s="4">
        <f t="shared" si="50"/>
        <v>525000</v>
      </c>
      <c r="G190" s="17">
        <f t="shared" si="51"/>
        <v>-525000</v>
      </c>
      <c r="I190" s="3"/>
    </row>
    <row r="191" spans="1:9" x14ac:dyDescent="0.2">
      <c r="A191" s="18" t="s">
        <v>170</v>
      </c>
      <c r="B191" s="19" t="s">
        <v>171</v>
      </c>
      <c r="C191" s="6"/>
      <c r="D191" s="4">
        <f>+Marzo!F202</f>
        <v>100000</v>
      </c>
      <c r="E191" s="6"/>
      <c r="F191" s="4">
        <f t="shared" si="50"/>
        <v>100000</v>
      </c>
      <c r="G191" s="17">
        <f t="shared" si="51"/>
        <v>-100000</v>
      </c>
      <c r="I191" s="3"/>
    </row>
    <row r="192" spans="1:9" x14ac:dyDescent="0.2">
      <c r="A192" s="18" t="s">
        <v>172</v>
      </c>
      <c r="B192" s="24" t="s">
        <v>173</v>
      </c>
      <c r="C192" s="6"/>
      <c r="D192" s="4">
        <f>+Marzo!F203</f>
        <v>170000</v>
      </c>
      <c r="E192" s="6">
        <v>85000</v>
      </c>
      <c r="F192" s="4">
        <f t="shared" si="50"/>
        <v>255000</v>
      </c>
      <c r="G192" s="17">
        <f t="shared" si="51"/>
        <v>-255000</v>
      </c>
      <c r="I192" s="3"/>
    </row>
    <row r="193" spans="1:9" x14ac:dyDescent="0.2">
      <c r="A193" s="18" t="s">
        <v>1</v>
      </c>
      <c r="B193" s="3" t="s">
        <v>69</v>
      </c>
      <c r="C193" s="6"/>
      <c r="D193" s="4">
        <f>+Marzo!F204</f>
        <v>184000</v>
      </c>
      <c r="E193" s="6">
        <v>137500</v>
      </c>
      <c r="F193" s="4">
        <f t="shared" si="50"/>
        <v>321500</v>
      </c>
      <c r="G193" s="17">
        <f t="shared" si="51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D194" s="4">
        <f>+Marzo!F205</f>
        <v>0</v>
      </c>
      <c r="E194" s="6"/>
      <c r="F194" s="4">
        <f t="shared" si="50"/>
        <v>0</v>
      </c>
      <c r="G194" s="17">
        <f t="shared" si="51"/>
        <v>0</v>
      </c>
      <c r="I194" s="3"/>
    </row>
    <row r="195" spans="1:9" x14ac:dyDescent="0.2">
      <c r="A195" s="18" t="s">
        <v>175</v>
      </c>
      <c r="B195" s="19" t="s">
        <v>300</v>
      </c>
      <c r="C195" s="6"/>
      <c r="D195" s="4">
        <f>+Marzo!F206</f>
        <v>16500</v>
      </c>
      <c r="E195" s="6">
        <v>5000</v>
      </c>
      <c r="F195" s="4">
        <f t="shared" si="50"/>
        <v>21500</v>
      </c>
      <c r="G195" s="17">
        <f t="shared" si="51"/>
        <v>-21500</v>
      </c>
      <c r="I195" s="3"/>
    </row>
    <row r="196" spans="1:9" x14ac:dyDescent="0.2">
      <c r="A196" s="18" t="s">
        <v>176</v>
      </c>
      <c r="B196" s="19" t="s">
        <v>178</v>
      </c>
      <c r="C196" s="6"/>
      <c r="D196" s="4">
        <f>+Marzo!F207</f>
        <v>0</v>
      </c>
      <c r="E196" s="6"/>
      <c r="F196" s="4">
        <f t="shared" si="50"/>
        <v>0</v>
      </c>
      <c r="G196" s="17">
        <f t="shared" si="51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D197" s="4">
        <f>+Marzo!F208</f>
        <v>11282</v>
      </c>
      <c r="E197" s="6"/>
      <c r="F197" s="4">
        <f t="shared" si="50"/>
        <v>11282</v>
      </c>
      <c r="G197" s="17">
        <f t="shared" si="51"/>
        <v>-11282</v>
      </c>
      <c r="I197" s="3"/>
    </row>
    <row r="198" spans="1:9" x14ac:dyDescent="0.2">
      <c r="A198" s="18" t="s">
        <v>280</v>
      </c>
      <c r="B198" s="6" t="s">
        <v>178</v>
      </c>
      <c r="C198" s="6"/>
      <c r="D198" s="4">
        <f>+Marzo!F209</f>
        <v>0</v>
      </c>
      <c r="E198" s="6"/>
      <c r="F198" s="4">
        <f t="shared" si="50"/>
        <v>0</v>
      </c>
      <c r="G198" s="17">
        <f t="shared" si="51"/>
        <v>0</v>
      </c>
      <c r="I198" s="3"/>
    </row>
    <row r="199" spans="1:9" x14ac:dyDescent="0.2">
      <c r="A199" s="18"/>
      <c r="B199" s="19"/>
      <c r="I199" s="3"/>
    </row>
    <row r="200" spans="1:9" x14ac:dyDescent="0.2">
      <c r="A200" s="18"/>
      <c r="B200" s="19"/>
      <c r="I200" s="3"/>
    </row>
    <row r="201" spans="1:9" x14ac:dyDescent="0.2">
      <c r="A201" s="18"/>
      <c r="B201" s="19"/>
      <c r="I201" s="3"/>
    </row>
    <row r="202" spans="1:9" x14ac:dyDescent="0.2">
      <c r="A202" s="18"/>
      <c r="B202" s="5" t="s">
        <v>251</v>
      </c>
      <c r="F202" s="33" t="str">
        <f>+F139</f>
        <v>ABRIL DE 2020</v>
      </c>
      <c r="I202" s="3"/>
    </row>
    <row r="203" spans="1:9" x14ac:dyDescent="0.2">
      <c r="A203" s="18"/>
      <c r="B203" s="5"/>
      <c r="F203" s="33"/>
      <c r="I203" s="3"/>
    </row>
    <row r="204" spans="1:9" x14ac:dyDescent="0.2">
      <c r="A204" s="18"/>
      <c r="B204" s="5"/>
      <c r="F204" s="33"/>
      <c r="I204" s="3"/>
    </row>
    <row r="205" spans="1:9" x14ac:dyDescent="0.2">
      <c r="A205" s="18"/>
      <c r="B205" s="19"/>
      <c r="I205" s="3"/>
    </row>
    <row r="206" spans="1:9" x14ac:dyDescent="0.2">
      <c r="A206" s="10" t="s">
        <v>179</v>
      </c>
      <c r="B206" s="11" t="s">
        <v>180</v>
      </c>
      <c r="C206" s="22">
        <f>+C207+C219</f>
        <v>18014600</v>
      </c>
      <c r="D206" s="22">
        <f t="shared" ref="D206:G206" si="52">+D207+D219</f>
        <v>0</v>
      </c>
      <c r="E206" s="4">
        <f t="shared" si="52"/>
        <v>0</v>
      </c>
      <c r="F206" s="4">
        <f t="shared" si="52"/>
        <v>139873.70000000001</v>
      </c>
      <c r="G206" s="4">
        <f t="shared" si="52"/>
        <v>17874726.300000001</v>
      </c>
      <c r="I206" s="3"/>
    </row>
    <row r="207" spans="1:9" x14ac:dyDescent="0.2">
      <c r="A207" s="10" t="s">
        <v>181</v>
      </c>
      <c r="B207" s="11" t="s">
        <v>182</v>
      </c>
      <c r="C207" s="14">
        <f>SUM(C208:C217)</f>
        <v>12554600</v>
      </c>
      <c r="D207" s="14"/>
      <c r="E207" s="32">
        <f>SUM(E208:E209)</f>
        <v>0</v>
      </c>
      <c r="F207" s="32">
        <f t="shared" ref="F207:G207" si="53">SUM(F208:F217)</f>
        <v>139873.70000000001</v>
      </c>
      <c r="G207" s="32">
        <f t="shared" si="53"/>
        <v>12414726.300000001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+Marzo!F223</f>
        <v>0</v>
      </c>
      <c r="F208" s="4">
        <f t="shared" ref="F208:F216" si="54">+E208+D208</f>
        <v>0</v>
      </c>
      <c r="G208" s="17">
        <f t="shared" ref="G208:G216" si="55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+Marzo!F224</f>
        <v>0</v>
      </c>
      <c r="F209" s="4">
        <f t="shared" si="54"/>
        <v>0</v>
      </c>
      <c r="G209" s="17">
        <f t="shared" si="55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+Marzo!F225</f>
        <v>0</v>
      </c>
      <c r="F210" s="4">
        <f t="shared" si="54"/>
        <v>0</v>
      </c>
      <c r="G210" s="17">
        <f t="shared" si="55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+Marzo!F226</f>
        <v>0</v>
      </c>
      <c r="F211" s="4">
        <f t="shared" si="54"/>
        <v>0</v>
      </c>
      <c r="G211" s="17">
        <f t="shared" si="55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D212" s="4">
        <f>+Marzo!F227</f>
        <v>130343.7</v>
      </c>
      <c r="F212" s="4">
        <f t="shared" si="54"/>
        <v>130343.7</v>
      </c>
      <c r="G212" s="17">
        <f t="shared" si="55"/>
        <v>-130343.7</v>
      </c>
      <c r="I212" s="3"/>
    </row>
    <row r="213" spans="1:9" x14ac:dyDescent="0.2">
      <c r="A213" s="18" t="s">
        <v>193</v>
      </c>
      <c r="B213" s="24" t="s">
        <v>194</v>
      </c>
      <c r="C213" s="6"/>
      <c r="D213" s="4">
        <f>+Marzo!F228</f>
        <v>0</v>
      </c>
      <c r="F213" s="4">
        <f t="shared" si="54"/>
        <v>0</v>
      </c>
      <c r="G213" s="17">
        <f t="shared" si="55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D214" s="4">
        <f>+Marzo!F229</f>
        <v>0</v>
      </c>
      <c r="F214" s="4">
        <f t="shared" si="54"/>
        <v>0</v>
      </c>
      <c r="G214" s="17">
        <f t="shared" si="55"/>
        <v>127400</v>
      </c>
      <c r="I214" s="3"/>
    </row>
    <row r="215" spans="1:9" x14ac:dyDescent="0.2">
      <c r="A215" s="18" t="s">
        <v>197</v>
      </c>
      <c r="B215" s="24" t="s">
        <v>198</v>
      </c>
      <c r="D215" s="4">
        <f>+Marzo!F230</f>
        <v>9530</v>
      </c>
      <c r="F215" s="4">
        <f t="shared" si="54"/>
        <v>9530</v>
      </c>
      <c r="G215" s="17">
        <f t="shared" si="55"/>
        <v>-9530</v>
      </c>
      <c r="I215" s="3"/>
    </row>
    <row r="216" spans="1:9" x14ac:dyDescent="0.2">
      <c r="A216" s="18" t="s">
        <v>199</v>
      </c>
      <c r="B216" s="24" t="s">
        <v>200</v>
      </c>
      <c r="D216" s="4">
        <f>+Marzo!F231</f>
        <v>0</v>
      </c>
      <c r="F216" s="4">
        <f t="shared" si="54"/>
        <v>0</v>
      </c>
      <c r="G216" s="17">
        <f t="shared" si="55"/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F217" s="4">
        <f t="shared" ref="F217" si="56">+E217+D217</f>
        <v>0</v>
      </c>
      <c r="G217" s="17">
        <f t="shared" ref="G217" si="57">+C217-F217</f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22">
        <f>+C220</f>
        <v>5460000</v>
      </c>
      <c r="D219" s="22">
        <f t="shared" ref="D219:G219" si="58">+D220</f>
        <v>0</v>
      </c>
      <c r="E219" s="22">
        <f t="shared" si="58"/>
        <v>0</v>
      </c>
      <c r="F219" s="22">
        <f t="shared" si="58"/>
        <v>0</v>
      </c>
      <c r="G219" s="22">
        <f t="shared" si="58"/>
        <v>5460000</v>
      </c>
      <c r="I219" s="3"/>
    </row>
    <row r="220" spans="1:9" x14ac:dyDescent="0.2">
      <c r="A220" s="10" t="s">
        <v>203</v>
      </c>
      <c r="B220" s="37" t="s">
        <v>204</v>
      </c>
      <c r="C220" s="14">
        <f>SUM(C221:C227)</f>
        <v>5460000</v>
      </c>
      <c r="D220" s="14">
        <f t="shared" ref="D220:G220" si="59">SUM(D221:D227)</f>
        <v>0</v>
      </c>
      <c r="E220" s="14">
        <f t="shared" si="59"/>
        <v>0</v>
      </c>
      <c r="F220" s="14">
        <f t="shared" si="59"/>
        <v>0</v>
      </c>
      <c r="G220" s="14">
        <f t="shared" si="59"/>
        <v>5460000</v>
      </c>
      <c r="I220" s="3"/>
    </row>
    <row r="221" spans="1:9" x14ac:dyDescent="0.2">
      <c r="A221" s="18" t="s">
        <v>205</v>
      </c>
      <c r="B221" s="24" t="s">
        <v>206</v>
      </c>
      <c r="D221" s="4">
        <f>+Marzo!F236</f>
        <v>0</v>
      </c>
      <c r="F221" s="4">
        <f t="shared" ref="F221:F225" si="60">+E221+D221</f>
        <v>0</v>
      </c>
      <c r="G221" s="17">
        <f t="shared" ref="G221:G225" si="61">+C221-F221</f>
        <v>0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D222" s="4">
        <f>+Marzo!F237</f>
        <v>0</v>
      </c>
      <c r="F222" s="4">
        <f t="shared" si="60"/>
        <v>0</v>
      </c>
      <c r="G222" s="17">
        <f t="shared" si="61"/>
        <v>900000</v>
      </c>
      <c r="I222" s="3"/>
    </row>
    <row r="223" spans="1:9" x14ac:dyDescent="0.2">
      <c r="A223" s="18" t="s">
        <v>208</v>
      </c>
      <c r="B223" s="3" t="s">
        <v>320</v>
      </c>
      <c r="D223" s="4">
        <f>+Marzo!F238</f>
        <v>0</v>
      </c>
      <c r="F223" s="4">
        <f t="shared" si="60"/>
        <v>0</v>
      </c>
      <c r="G223" s="17">
        <f t="shared" si="61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D224" s="4">
        <f>+Marzo!F239</f>
        <v>0</v>
      </c>
      <c r="F224" s="4">
        <f t="shared" si="60"/>
        <v>0</v>
      </c>
      <c r="G224" s="17">
        <f t="shared" si="61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D225" s="4">
        <f>+Marzo!F240</f>
        <v>0</v>
      </c>
      <c r="F225" s="4">
        <f t="shared" si="60"/>
        <v>0</v>
      </c>
      <c r="G225" s="17">
        <f t="shared" si="61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F226" s="4">
        <f t="shared" ref="F226:F227" si="62">+E226+D226</f>
        <v>0</v>
      </c>
      <c r="G226" s="17">
        <f t="shared" ref="G226:G227" si="63">+C226-F226</f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F227" s="4">
        <f t="shared" si="62"/>
        <v>0</v>
      </c>
      <c r="G227" s="17">
        <f t="shared" si="63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22">
        <f>+C233</f>
        <v>0</v>
      </c>
      <c r="D232" s="22">
        <f t="shared" ref="D232:G233" si="64">+D233</f>
        <v>4954537.46</v>
      </c>
      <c r="E232" s="22">
        <f t="shared" si="64"/>
        <v>0</v>
      </c>
      <c r="F232" s="22">
        <f t="shared" si="64"/>
        <v>4954537.46</v>
      </c>
      <c r="G232" s="22">
        <f t="shared" si="64"/>
        <v>-4954537.46</v>
      </c>
      <c r="I232" s="3"/>
    </row>
    <row r="233" spans="1:9" x14ac:dyDescent="0.2">
      <c r="A233" s="10" t="s">
        <v>213</v>
      </c>
      <c r="B233" s="11" t="s">
        <v>214</v>
      </c>
      <c r="C233" s="22">
        <f>+C234</f>
        <v>0</v>
      </c>
      <c r="D233" s="22">
        <f t="shared" si="64"/>
        <v>4954537.46</v>
      </c>
      <c r="E233" s="22">
        <f t="shared" si="64"/>
        <v>0</v>
      </c>
      <c r="F233" s="22">
        <f t="shared" si="64"/>
        <v>4954537.46</v>
      </c>
      <c r="G233" s="22">
        <f t="shared" si="64"/>
        <v>-4954537.46</v>
      </c>
      <c r="I233" s="3"/>
    </row>
    <row r="234" spans="1:9" x14ac:dyDescent="0.2">
      <c r="A234" s="18" t="s">
        <v>215</v>
      </c>
      <c r="B234" s="19" t="s">
        <v>216</v>
      </c>
      <c r="D234" s="4">
        <f>+Marzo!F249</f>
        <v>4954537.46</v>
      </c>
      <c r="F234" s="4">
        <f t="shared" ref="F234:F235" si="65">+E234+D234</f>
        <v>4954537.46</v>
      </c>
      <c r="G234" s="17">
        <f t="shared" ref="G234:G235" si="66">+C234-F234</f>
        <v>-4954537.46</v>
      </c>
      <c r="I234" s="3"/>
    </row>
    <row r="235" spans="1:9" x14ac:dyDescent="0.2">
      <c r="A235" s="18" t="s">
        <v>217</v>
      </c>
      <c r="B235" s="19" t="s">
        <v>218</v>
      </c>
      <c r="D235" s="4">
        <f>+Marzo!F250</f>
        <v>0</v>
      </c>
      <c r="F235" s="4">
        <f t="shared" si="65"/>
        <v>0</v>
      </c>
      <c r="G235" s="17">
        <f t="shared" si="66"/>
        <v>0</v>
      </c>
      <c r="I235" s="3"/>
    </row>
    <row r="236" spans="1:9" x14ac:dyDescent="0.2">
      <c r="A236" s="19"/>
      <c r="B236" s="19"/>
      <c r="G236" s="17">
        <f t="shared" ref="G236" si="67">+C236-F236</f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8" si="68">+D239</f>
        <v>895453.76</v>
      </c>
      <c r="E238" s="12">
        <f t="shared" si="68"/>
        <v>0</v>
      </c>
      <c r="F238" s="12">
        <f t="shared" si="68"/>
        <v>895453.76</v>
      </c>
      <c r="G238" s="12">
        <f t="shared" si="68"/>
        <v>9917166.2400000002</v>
      </c>
      <c r="I238" s="3"/>
    </row>
    <row r="239" spans="1:9" x14ac:dyDescent="0.2">
      <c r="A239" s="10" t="s">
        <v>221</v>
      </c>
      <c r="B239" s="11" t="s">
        <v>222</v>
      </c>
      <c r="C239" s="12">
        <f>+C241</f>
        <v>10812620</v>
      </c>
      <c r="D239" s="12">
        <f t="shared" ref="D239:G239" si="69">+D241</f>
        <v>895453.76</v>
      </c>
      <c r="E239" s="12">
        <f t="shared" si="69"/>
        <v>0</v>
      </c>
      <c r="F239" s="12">
        <f t="shared" si="69"/>
        <v>895453.76</v>
      </c>
      <c r="G239" s="12">
        <f t="shared" si="69"/>
        <v>9917166.2400000002</v>
      </c>
      <c r="I239" s="3"/>
    </row>
    <row r="240" spans="1:9" x14ac:dyDescent="0.2">
      <c r="A240" s="10" t="s">
        <v>223</v>
      </c>
      <c r="B240" s="11" t="s">
        <v>222</v>
      </c>
      <c r="C240" s="12">
        <f>+C241</f>
        <v>10812620</v>
      </c>
      <c r="D240" s="12">
        <f t="shared" ref="D240:G240" si="70">+D241</f>
        <v>895453.76</v>
      </c>
      <c r="E240" s="12">
        <f t="shared" si="70"/>
        <v>0</v>
      </c>
      <c r="F240" s="12">
        <f t="shared" si="70"/>
        <v>895453.76</v>
      </c>
      <c r="G240" s="12">
        <f t="shared" si="70"/>
        <v>9917166.2400000002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D241" s="4">
        <f>+Marzo!F256</f>
        <v>895453.76</v>
      </c>
      <c r="F241" s="4">
        <f t="shared" ref="F241:F242" si="71">+E241+D241</f>
        <v>895453.76</v>
      </c>
      <c r="G241" s="17">
        <f t="shared" ref="G241:G242" si="72">+C241-F241</f>
        <v>9917166.2400000002</v>
      </c>
      <c r="I241" s="3"/>
    </row>
    <row r="242" spans="1:9" x14ac:dyDescent="0.2">
      <c r="A242" s="18" t="s">
        <v>301</v>
      </c>
      <c r="B242" s="19" t="s">
        <v>302</v>
      </c>
      <c r="D242" s="4">
        <f>+Marzo!F257</f>
        <v>39504.639999999999</v>
      </c>
      <c r="F242" s="4">
        <f t="shared" si="71"/>
        <v>39504.639999999999</v>
      </c>
      <c r="G242" s="17">
        <f t="shared" si="72"/>
        <v>-39504.639999999999</v>
      </c>
      <c r="I242" s="3"/>
    </row>
    <row r="243" spans="1:9" x14ac:dyDescent="0.2">
      <c r="A243" s="19"/>
      <c r="B243" s="19"/>
      <c r="D243" s="6"/>
      <c r="I243" s="3"/>
    </row>
    <row r="244" spans="1:9" x14ac:dyDescent="0.2">
      <c r="A244" s="19"/>
      <c r="B244" s="19"/>
      <c r="I244" s="3"/>
    </row>
    <row r="245" spans="1:9" x14ac:dyDescent="0.2">
      <c r="A245" s="19"/>
      <c r="B245" s="19"/>
      <c r="I245" s="3"/>
    </row>
    <row r="246" spans="1:9" x14ac:dyDescent="0.2">
      <c r="A246" s="19"/>
      <c r="B246" s="19"/>
      <c r="I246" s="3"/>
    </row>
    <row r="247" spans="1:9" x14ac:dyDescent="0.2">
      <c r="A247" s="19"/>
      <c r="B247" s="19"/>
      <c r="I247" s="3"/>
    </row>
    <row r="248" spans="1:9" x14ac:dyDescent="0.2">
      <c r="A248" s="19"/>
      <c r="B248" s="19"/>
      <c r="I248" s="3"/>
    </row>
    <row r="249" spans="1:9" x14ac:dyDescent="0.2">
      <c r="A249" s="19"/>
      <c r="B249" s="19"/>
      <c r="I249" s="3"/>
    </row>
    <row r="250" spans="1:9" x14ac:dyDescent="0.2">
      <c r="A250" s="19"/>
      <c r="B250" s="19"/>
      <c r="I250" s="3"/>
    </row>
    <row r="251" spans="1:9" x14ac:dyDescent="0.2">
      <c r="A251" s="19"/>
      <c r="B251" s="19"/>
      <c r="I251" s="3"/>
    </row>
    <row r="252" spans="1:9" x14ac:dyDescent="0.2">
      <c r="A252" s="19"/>
      <c r="B252" s="19"/>
      <c r="I252" s="3"/>
    </row>
    <row r="253" spans="1:9" x14ac:dyDescent="0.2">
      <c r="A253" s="19"/>
      <c r="B253" s="19"/>
      <c r="I253" s="3"/>
    </row>
    <row r="254" spans="1:9" x14ac:dyDescent="0.2">
      <c r="A254" s="19"/>
      <c r="B254" s="19"/>
      <c r="I254" s="3"/>
    </row>
    <row r="255" spans="1:9" x14ac:dyDescent="0.2">
      <c r="A255" s="19"/>
      <c r="B255" s="19"/>
      <c r="I255" s="3"/>
    </row>
    <row r="256" spans="1:9" x14ac:dyDescent="0.2">
      <c r="A256" s="19"/>
      <c r="B256" s="19"/>
      <c r="I256" s="3"/>
    </row>
    <row r="257" spans="1:9" x14ac:dyDescent="0.2">
      <c r="A257" s="19"/>
      <c r="B257" s="19"/>
      <c r="I257" s="3"/>
    </row>
    <row r="258" spans="1:9" x14ac:dyDescent="0.2">
      <c r="A258" s="19"/>
      <c r="B258" s="19"/>
      <c r="I258" s="3"/>
    </row>
    <row r="259" spans="1:9" x14ac:dyDescent="0.2">
      <c r="A259" s="19"/>
      <c r="B259" s="19"/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94" t="s">
        <v>227</v>
      </c>
      <c r="C267" s="94"/>
      <c r="I267" s="3"/>
    </row>
    <row r="268" spans="1:9" x14ac:dyDescent="0.2">
      <c r="A268" s="19"/>
      <c r="B268" s="94" t="s">
        <v>92</v>
      </c>
      <c r="C268" s="94"/>
      <c r="I268" s="3"/>
    </row>
    <row r="269" spans="1:9" x14ac:dyDescent="0.2">
      <c r="A269" s="19"/>
      <c r="B269" s="8"/>
      <c r="C269" s="8"/>
      <c r="I269" s="3"/>
    </row>
    <row r="271" spans="1:9" x14ac:dyDescent="0.2">
      <c r="C271" s="67"/>
      <c r="D271" s="40" t="s">
        <v>252</v>
      </c>
      <c r="F271" s="68">
        <v>43951</v>
      </c>
      <c r="I271" s="3"/>
    </row>
    <row r="272" spans="1:9" x14ac:dyDescent="0.2">
      <c r="C272" s="69"/>
      <c r="F272" s="19"/>
      <c r="G272" s="70"/>
      <c r="I272" s="3"/>
    </row>
    <row r="273" spans="1:9" x14ac:dyDescent="0.2">
      <c r="A273" s="96" t="s">
        <v>3</v>
      </c>
      <c r="B273" s="97"/>
      <c r="C273" s="97"/>
      <c r="D273" s="97" t="s">
        <v>253</v>
      </c>
      <c r="E273" s="97"/>
      <c r="F273" s="97"/>
      <c r="G273" s="98"/>
      <c r="I273" s="3"/>
    </row>
    <row r="274" spans="1:9" x14ac:dyDescent="0.2">
      <c r="A274" s="71" t="s">
        <v>254</v>
      </c>
      <c r="B274" s="72"/>
      <c r="C274" s="73">
        <f>+E9</f>
        <v>7005339.9000000004</v>
      </c>
      <c r="D274" s="63" t="s">
        <v>255</v>
      </c>
      <c r="E274" s="34"/>
      <c r="F274" s="19"/>
      <c r="G274" s="74">
        <f>+E145</f>
        <v>7007784.4600000009</v>
      </c>
      <c r="I274" s="3"/>
    </row>
    <row r="275" spans="1:9" x14ac:dyDescent="0.2">
      <c r="A275" s="71" t="s">
        <v>256</v>
      </c>
      <c r="B275" s="19"/>
      <c r="C275" s="75">
        <f>+Marzo!G307</f>
        <v>2388795.7799999998</v>
      </c>
      <c r="D275" s="34" t="s">
        <v>257</v>
      </c>
      <c r="E275" s="34"/>
      <c r="F275" s="19"/>
      <c r="G275" s="74">
        <f>+E153</f>
        <v>877740.60999999987</v>
      </c>
      <c r="I275" s="3"/>
    </row>
    <row r="276" spans="1:9" x14ac:dyDescent="0.2">
      <c r="A276" s="71"/>
      <c r="B276" s="19"/>
      <c r="C276" s="75"/>
      <c r="D276" s="34" t="s">
        <v>258</v>
      </c>
      <c r="E276" s="34"/>
      <c r="F276" s="19"/>
      <c r="G276" s="74">
        <f>+E182</f>
        <v>1450076.83</v>
      </c>
      <c r="I276" s="3"/>
    </row>
    <row r="277" spans="1:9" x14ac:dyDescent="0.2">
      <c r="A277" s="71"/>
      <c r="B277" s="19"/>
      <c r="C277" s="75"/>
      <c r="D277" s="34" t="s">
        <v>259</v>
      </c>
      <c r="F277" s="3"/>
      <c r="G277" s="74">
        <f>+E207</f>
        <v>0</v>
      </c>
      <c r="I277" s="3"/>
    </row>
    <row r="278" spans="1:9" x14ac:dyDescent="0.2">
      <c r="A278" s="71"/>
      <c r="B278" s="19"/>
      <c r="C278" s="75"/>
      <c r="D278" s="34" t="s">
        <v>260</v>
      </c>
      <c r="E278" s="34"/>
      <c r="F278" s="19"/>
      <c r="G278" s="74">
        <f>+E220</f>
        <v>0</v>
      </c>
      <c r="I278" s="3"/>
    </row>
    <row r="279" spans="1:9" x14ac:dyDescent="0.2">
      <c r="A279" s="71"/>
      <c r="B279" s="19"/>
      <c r="C279" s="75"/>
      <c r="D279" s="76" t="s">
        <v>261</v>
      </c>
      <c r="F279" s="3"/>
      <c r="G279" s="74">
        <f>+E240</f>
        <v>0</v>
      </c>
      <c r="I279" s="3"/>
    </row>
    <row r="280" spans="1:9" x14ac:dyDescent="0.2">
      <c r="A280" s="71"/>
      <c r="B280" s="19"/>
      <c r="C280" s="75"/>
      <c r="D280" s="76" t="s">
        <v>276</v>
      </c>
      <c r="F280" s="3"/>
      <c r="G280" s="74">
        <f>+E238</f>
        <v>0</v>
      </c>
      <c r="I280" s="3"/>
    </row>
    <row r="281" spans="1:9" x14ac:dyDescent="0.2">
      <c r="A281" s="71"/>
      <c r="B281" s="19"/>
      <c r="C281" s="75"/>
      <c r="D281" s="34"/>
      <c r="E281" s="34"/>
      <c r="F281" s="19"/>
      <c r="G281" s="74"/>
      <c r="I281" s="3"/>
    </row>
    <row r="282" spans="1:9" x14ac:dyDescent="0.2">
      <c r="A282" s="71" t="s">
        <v>262</v>
      </c>
      <c r="B282" s="19"/>
      <c r="C282" s="19" t="s">
        <v>262</v>
      </c>
      <c r="D282" s="77" t="s">
        <v>263</v>
      </c>
      <c r="E282" s="77"/>
      <c r="F282" s="78"/>
      <c r="G282" s="79">
        <f>SUM(G274:G281)</f>
        <v>9335601.9000000004</v>
      </c>
      <c r="I282" s="3"/>
    </row>
    <row r="283" spans="1:9" x14ac:dyDescent="0.2">
      <c r="A283" s="71"/>
      <c r="B283" s="19"/>
      <c r="C283" s="19"/>
      <c r="D283" s="34" t="s">
        <v>264</v>
      </c>
      <c r="E283" s="34"/>
      <c r="F283" s="19"/>
      <c r="G283" s="74"/>
      <c r="I283" s="3"/>
    </row>
    <row r="284" spans="1:9" x14ac:dyDescent="0.2">
      <c r="A284" s="71"/>
      <c r="B284" s="19"/>
      <c r="C284" s="19"/>
      <c r="D284" s="34" t="s">
        <v>265</v>
      </c>
      <c r="E284" s="34"/>
      <c r="F284" s="19"/>
      <c r="G284" s="74">
        <f>-16493126.26+0.03</f>
        <v>-16493126.23</v>
      </c>
      <c r="I284" s="3"/>
    </row>
    <row r="285" spans="1:9" x14ac:dyDescent="0.2">
      <c r="A285" s="71"/>
      <c r="B285" s="19"/>
      <c r="C285" s="19"/>
      <c r="D285" s="34" t="s">
        <v>266</v>
      </c>
      <c r="E285" s="34"/>
      <c r="F285" s="19"/>
      <c r="G285" s="74"/>
      <c r="I285" s="3"/>
    </row>
    <row r="286" spans="1:9" x14ac:dyDescent="0.2">
      <c r="A286" s="71"/>
      <c r="B286" s="19"/>
      <c r="C286" s="19"/>
      <c r="D286" s="34" t="s">
        <v>267</v>
      </c>
      <c r="E286" s="34"/>
      <c r="F286" s="80">
        <v>43921</v>
      </c>
      <c r="G286" s="74">
        <f>+Marzo!G303*-1</f>
        <v>14366226.880000001</v>
      </c>
      <c r="I286" s="3"/>
    </row>
    <row r="287" spans="1:9" x14ac:dyDescent="0.2">
      <c r="A287" s="71"/>
      <c r="B287" s="19"/>
      <c r="C287" s="19"/>
      <c r="D287" s="34" t="s">
        <v>266</v>
      </c>
      <c r="E287" s="34"/>
      <c r="F287" s="19"/>
      <c r="G287" s="74" t="s">
        <v>262</v>
      </c>
      <c r="I287" s="3"/>
    </row>
    <row r="288" spans="1:9" x14ac:dyDescent="0.2">
      <c r="A288" s="71"/>
      <c r="B288" s="19"/>
      <c r="C288" s="19"/>
      <c r="D288" s="34" t="s">
        <v>268</v>
      </c>
      <c r="E288" s="34"/>
      <c r="F288" s="19"/>
      <c r="G288" s="74">
        <f>2219406.03-5000</f>
        <v>2214406.0299999998</v>
      </c>
      <c r="I288" s="3"/>
    </row>
    <row r="289" spans="1:9" x14ac:dyDescent="0.2">
      <c r="A289" s="71"/>
      <c r="B289" s="19"/>
      <c r="C289" s="19"/>
      <c r="D289" s="34" t="s">
        <v>264</v>
      </c>
      <c r="E289" s="34"/>
      <c r="F289" s="19"/>
      <c r="G289" s="74"/>
      <c r="I289" s="3"/>
    </row>
    <row r="290" spans="1:9" x14ac:dyDescent="0.2">
      <c r="A290" s="71"/>
      <c r="B290" s="19"/>
      <c r="C290" s="19"/>
      <c r="D290" s="34" t="s">
        <v>269</v>
      </c>
      <c r="E290" s="34"/>
      <c r="F290" s="80">
        <f>+F286</f>
        <v>43921</v>
      </c>
      <c r="G290" s="74">
        <f>+Marzo!G311*-1</f>
        <v>-971211.12</v>
      </c>
      <c r="I290" s="3"/>
    </row>
    <row r="291" spans="1:9" x14ac:dyDescent="0.2">
      <c r="A291" s="71"/>
      <c r="B291" s="19"/>
      <c r="C291" s="19"/>
      <c r="D291" s="34" t="s">
        <v>266</v>
      </c>
      <c r="E291" s="34"/>
      <c r="F291" s="19"/>
      <c r="G291" s="74"/>
      <c r="I291" s="3"/>
    </row>
    <row r="292" spans="1:9" x14ac:dyDescent="0.2">
      <c r="A292" s="71"/>
      <c r="B292" s="19"/>
      <c r="C292" s="19"/>
      <c r="D292" s="34" t="s">
        <v>270</v>
      </c>
      <c r="E292" s="34"/>
      <c r="F292" s="19"/>
      <c r="G292" s="74">
        <v>942238.23</v>
      </c>
      <c r="I292" s="3"/>
    </row>
    <row r="293" spans="1:9" x14ac:dyDescent="0.2">
      <c r="A293" s="71"/>
      <c r="B293" s="19"/>
      <c r="C293" s="19"/>
      <c r="D293" s="34" t="s">
        <v>271</v>
      </c>
      <c r="E293" s="34"/>
      <c r="F293" s="19"/>
      <c r="G293" s="74"/>
      <c r="I293" s="3"/>
    </row>
    <row r="294" spans="1:9" ht="12" thickBot="1" x14ac:dyDescent="0.25">
      <c r="A294" s="81" t="s">
        <v>272</v>
      </c>
      <c r="B294" s="82"/>
      <c r="C294" s="83">
        <f>SUM(C274:C292)+0.01</f>
        <v>9394135.6899999995</v>
      </c>
      <c r="D294" s="84" t="s">
        <v>272</v>
      </c>
      <c r="E294" s="84"/>
      <c r="F294" s="82"/>
      <c r="G294" s="83">
        <f>SUM(G282:G293)</f>
        <v>9394135.6900000013</v>
      </c>
      <c r="H294" s="69"/>
      <c r="I294" s="3"/>
    </row>
    <row r="316" spans="1:9" x14ac:dyDescent="0.2">
      <c r="A316" s="62"/>
      <c r="C316" s="3"/>
      <c r="D316" s="3"/>
      <c r="E316" s="3"/>
      <c r="F316" s="3"/>
      <c r="I316" s="3"/>
    </row>
  </sheetData>
  <mergeCells count="8">
    <mergeCell ref="B267:C267"/>
    <mergeCell ref="B268:C268"/>
    <mergeCell ref="A273:C273"/>
    <mergeCell ref="D273:G273"/>
    <mergeCell ref="B2:C2"/>
    <mergeCell ref="B3:C3"/>
    <mergeCell ref="B136:C136"/>
    <mergeCell ref="B137:C137"/>
  </mergeCells>
  <pageMargins left="0.51181102362204722" right="0.70866141732283472" top="0.74803149606299213" bottom="0.74803149606299213" header="0.31496062992125984" footer="0.31496062992125984"/>
  <pageSetup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7"/>
  <sheetViews>
    <sheetView topLeftCell="A61" workbookViewId="0">
      <selection activeCell="A285" sqref="A285:XFD287"/>
    </sheetView>
  </sheetViews>
  <sheetFormatPr baseColWidth="10" defaultColWidth="11.42578125" defaultRowHeight="11.25" x14ac:dyDescent="0.2"/>
  <cols>
    <col min="1" max="1" width="7.7109375" style="3" customWidth="1"/>
    <col min="2" max="2" width="23.140625" style="3" customWidth="1"/>
    <col min="3" max="3" width="12.85546875" style="4" bestFit="1" customWidth="1"/>
    <col min="4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285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 t="shared" ref="C9:D9" si="0">+C11+C53</f>
        <v>140308042</v>
      </c>
      <c r="D9" s="12">
        <f t="shared" si="0"/>
        <v>31739493.48</v>
      </c>
      <c r="E9" s="12">
        <f>+E11+E53</f>
        <v>7063712.29</v>
      </c>
      <c r="F9" s="12">
        <f t="shared" ref="F9:G9" si="1">+F11+F53</f>
        <v>74957602.590000004</v>
      </c>
      <c r="G9" s="12">
        <f t="shared" si="1"/>
        <v>192079839.40999997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2">+C12</f>
        <v>13578642</v>
      </c>
      <c r="D11" s="12">
        <f t="shared" si="2"/>
        <v>2171904.5300000003</v>
      </c>
      <c r="E11" s="12">
        <f>+E12</f>
        <v>476904.42</v>
      </c>
      <c r="F11" s="12">
        <f t="shared" ref="F11:G11" si="3">+F12+F53</f>
        <v>38803205.770000003</v>
      </c>
      <c r="G11" s="12">
        <f t="shared" si="3"/>
        <v>101504836.22999999</v>
      </c>
    </row>
    <row r="12" spans="1:11" x14ac:dyDescent="0.2">
      <c r="A12" s="15" t="s">
        <v>6</v>
      </c>
      <c r="B12" s="16" t="s">
        <v>7</v>
      </c>
      <c r="C12" s="12">
        <f t="shared" ref="C12:G12" si="4">+C13+C27+C33+C44+C48</f>
        <v>13578642</v>
      </c>
      <c r="D12" s="12">
        <f t="shared" si="4"/>
        <v>2171904.5300000003</v>
      </c>
      <c r="E12" s="12">
        <f t="shared" si="4"/>
        <v>476904.42</v>
      </c>
      <c r="F12" s="12">
        <f t="shared" si="4"/>
        <v>2648808.9499999997</v>
      </c>
      <c r="G12" s="12">
        <f t="shared" si="4"/>
        <v>10929833.050000001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5">SUM(C14:C25)</f>
        <v>613942</v>
      </c>
      <c r="D13" s="12">
        <f t="shared" si="5"/>
        <v>431965.91000000003</v>
      </c>
      <c r="E13" s="12">
        <f t="shared" si="5"/>
        <v>75911</v>
      </c>
      <c r="F13" s="12">
        <f t="shared" si="5"/>
        <v>507876.91000000003</v>
      </c>
      <c r="G13" s="12">
        <f t="shared" si="5"/>
        <v>106065.08999999997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+Abril!F14</f>
        <v>372371.91000000003</v>
      </c>
      <c r="E14" s="4">
        <v>67481</v>
      </c>
      <c r="F14" s="4">
        <f>+E14+D14</f>
        <v>439852.91000000003</v>
      </c>
      <c r="G14" s="17">
        <f>+C14-F14</f>
        <v>-32452.910000000033</v>
      </c>
      <c r="H14" s="64"/>
      <c r="I14" s="20"/>
      <c r="J14" s="65"/>
      <c r="K14" s="20"/>
    </row>
    <row r="15" spans="1:11" x14ac:dyDescent="0.2">
      <c r="A15" s="18" t="s">
        <v>12</v>
      </c>
      <c r="B15" s="19" t="s">
        <v>13</v>
      </c>
      <c r="D15" s="4">
        <f>+Abril!F15</f>
        <v>1870</v>
      </c>
      <c r="F15" s="4">
        <f t="shared" ref="F15:F25" si="6">+E15+D15</f>
        <v>1870</v>
      </c>
      <c r="G15" s="17">
        <f t="shared" ref="G15:G25" si="7">+C15-F15</f>
        <v>-1870</v>
      </c>
      <c r="H15" s="64"/>
      <c r="I15" s="20"/>
      <c r="J15" s="65"/>
      <c r="K15" s="20"/>
    </row>
    <row r="16" spans="1:11" x14ac:dyDescent="0.2">
      <c r="A16" s="18" t="s">
        <v>14</v>
      </c>
      <c r="B16" s="19" t="s">
        <v>15</v>
      </c>
      <c r="D16" s="4">
        <f>+Abril!F16</f>
        <v>0</v>
      </c>
      <c r="F16" s="4">
        <f t="shared" si="6"/>
        <v>0</v>
      </c>
      <c r="G16" s="17">
        <f t="shared" si="7"/>
        <v>0</v>
      </c>
      <c r="H16" s="64"/>
      <c r="I16" s="20"/>
      <c r="J16" s="65"/>
      <c r="K16" s="20"/>
    </row>
    <row r="17" spans="1:11" x14ac:dyDescent="0.2">
      <c r="A17" s="18" t="s">
        <v>16</v>
      </c>
      <c r="B17" s="19" t="s">
        <v>17</v>
      </c>
      <c r="D17" s="4">
        <f>+Abril!F17</f>
        <v>0</v>
      </c>
      <c r="F17" s="4">
        <f t="shared" si="6"/>
        <v>0</v>
      </c>
      <c r="G17" s="17">
        <f t="shared" si="7"/>
        <v>0</v>
      </c>
      <c r="H17" s="64"/>
      <c r="I17" s="20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+Abril!F18</f>
        <v>18574</v>
      </c>
      <c r="E18" s="4">
        <v>4050</v>
      </c>
      <c r="F18" s="4">
        <f t="shared" si="6"/>
        <v>22624</v>
      </c>
      <c r="G18" s="17">
        <f t="shared" si="7"/>
        <v>76258</v>
      </c>
      <c r="H18" s="64"/>
      <c r="I18" s="20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+Abril!F19</f>
        <v>5250</v>
      </c>
      <c r="E19" s="4">
        <v>1880</v>
      </c>
      <c r="F19" s="4">
        <f t="shared" si="6"/>
        <v>7130</v>
      </c>
      <c r="G19" s="17">
        <f t="shared" si="7"/>
        <v>29270</v>
      </c>
      <c r="H19" s="64"/>
      <c r="I19" s="20"/>
      <c r="J19" s="65"/>
      <c r="K19" s="20"/>
    </row>
    <row r="20" spans="1:11" x14ac:dyDescent="0.2">
      <c r="A20" s="18" t="s">
        <v>22</v>
      </c>
      <c r="B20" s="19" t="s">
        <v>23</v>
      </c>
      <c r="D20" s="4">
        <f>+Abril!F20</f>
        <v>0</v>
      </c>
      <c r="F20" s="4">
        <f t="shared" si="6"/>
        <v>0</v>
      </c>
      <c r="G20" s="17">
        <f t="shared" si="7"/>
        <v>0</v>
      </c>
      <c r="H20" s="64"/>
      <c r="I20" s="20"/>
      <c r="J20" s="65"/>
      <c r="K20" s="20"/>
    </row>
    <row r="21" spans="1:11" x14ac:dyDescent="0.2">
      <c r="A21" s="18" t="s">
        <v>24</v>
      </c>
      <c r="B21" s="19" t="s">
        <v>25</v>
      </c>
      <c r="D21" s="4">
        <f>+Abril!F21</f>
        <v>0</v>
      </c>
      <c r="F21" s="4">
        <f t="shared" si="6"/>
        <v>0</v>
      </c>
      <c r="G21" s="17">
        <f t="shared" si="7"/>
        <v>0</v>
      </c>
      <c r="H21" s="64"/>
      <c r="I21" s="20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+Abril!F22</f>
        <v>25400</v>
      </c>
      <c r="F22" s="4">
        <f t="shared" si="6"/>
        <v>25400</v>
      </c>
      <c r="G22" s="17">
        <f t="shared" si="7"/>
        <v>22060</v>
      </c>
      <c r="H22" s="64"/>
      <c r="I22" s="20"/>
      <c r="J22" s="20"/>
      <c r="K22" s="20"/>
    </row>
    <row r="23" spans="1:11" x14ac:dyDescent="0.2">
      <c r="A23" s="18" t="s">
        <v>28</v>
      </c>
      <c r="B23" s="19" t="s">
        <v>29</v>
      </c>
      <c r="D23" s="4">
        <f>+Abril!F23</f>
        <v>0</v>
      </c>
      <c r="F23" s="4">
        <f t="shared" si="6"/>
        <v>0</v>
      </c>
      <c r="G23" s="17">
        <f t="shared" si="7"/>
        <v>0</v>
      </c>
      <c r="H23" s="64"/>
      <c r="I23" s="20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+Abril!F24</f>
        <v>6000</v>
      </c>
      <c r="E24" s="4">
        <v>2500</v>
      </c>
      <c r="F24" s="4">
        <f t="shared" si="6"/>
        <v>8500</v>
      </c>
      <c r="G24" s="17">
        <f t="shared" si="7"/>
        <v>15300</v>
      </c>
      <c r="J24" s="4"/>
    </row>
    <row r="25" spans="1:11" x14ac:dyDescent="0.2">
      <c r="A25" s="18" t="s">
        <v>242</v>
      </c>
      <c r="B25" s="19" t="s">
        <v>226</v>
      </c>
      <c r="D25" s="4">
        <f>+Abril!F25</f>
        <v>2500</v>
      </c>
      <c r="F25" s="4">
        <f t="shared" si="6"/>
        <v>2500</v>
      </c>
      <c r="G25" s="17">
        <f t="shared" si="7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8">SUM(D28:D30)</f>
        <v>743898.68</v>
      </c>
      <c r="E27" s="22">
        <f t="shared" si="8"/>
        <v>93475.5</v>
      </c>
      <c r="F27" s="22">
        <f t="shared" si="8"/>
        <v>837374.18</v>
      </c>
      <c r="G27" s="22">
        <f t="shared" si="8"/>
        <v>667625.81999999995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+Abril!F28</f>
        <v>743898.68</v>
      </c>
      <c r="E28" s="20">
        <v>93475.5</v>
      </c>
      <c r="F28" s="4">
        <f t="shared" ref="F28:F30" si="9">+E28+D28</f>
        <v>837374.18</v>
      </c>
      <c r="G28" s="17">
        <f t="shared" ref="G28:G30" si="10">+C28-F28</f>
        <v>667625.81999999995</v>
      </c>
    </row>
    <row r="29" spans="1:11" x14ac:dyDescent="0.2">
      <c r="A29" s="18" t="s">
        <v>34</v>
      </c>
      <c r="D29" s="4">
        <f>+Abril!F29</f>
        <v>0</v>
      </c>
      <c r="F29" s="4">
        <f t="shared" si="9"/>
        <v>0</v>
      </c>
      <c r="G29" s="17">
        <f t="shared" si="10"/>
        <v>0</v>
      </c>
    </row>
    <row r="30" spans="1:11" x14ac:dyDescent="0.2">
      <c r="A30" s="18" t="s">
        <v>35</v>
      </c>
      <c r="D30" s="4">
        <f>+Abril!F30</f>
        <v>0</v>
      </c>
      <c r="F30" s="4">
        <f t="shared" si="9"/>
        <v>0</v>
      </c>
      <c r="G30" s="17">
        <f t="shared" si="10"/>
        <v>0</v>
      </c>
    </row>
    <row r="31" spans="1:11" x14ac:dyDescent="0.2">
      <c r="A31" s="18"/>
      <c r="B31" s="19"/>
      <c r="G31" s="21"/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11">SUM(D34:D42)</f>
        <v>42336.5</v>
      </c>
      <c r="E33" s="22">
        <f t="shared" si="11"/>
        <v>42987.5</v>
      </c>
      <c r="F33" s="22">
        <f t="shared" si="11"/>
        <v>85324</v>
      </c>
      <c r="G33" s="22">
        <f t="shared" si="11"/>
        <v>11374376</v>
      </c>
    </row>
    <row r="34" spans="1:9" x14ac:dyDescent="0.2">
      <c r="A34" s="18" t="s">
        <v>38</v>
      </c>
      <c r="B34" s="19" t="s">
        <v>39</v>
      </c>
      <c r="D34" s="4">
        <f>+Abril!F34</f>
        <v>0</v>
      </c>
      <c r="F34" s="4">
        <f t="shared" ref="F34:F39" si="12">+E34+D34</f>
        <v>0</v>
      </c>
      <c r="G34" s="17">
        <f t="shared" ref="G34:G39" si="13">+C34-F34</f>
        <v>0</v>
      </c>
    </row>
    <row r="35" spans="1:9" x14ac:dyDescent="0.2">
      <c r="A35" s="18" t="s">
        <v>40</v>
      </c>
      <c r="B35" s="3" t="s">
        <v>41</v>
      </c>
      <c r="D35" s="4">
        <f>+Abril!F35</f>
        <v>0</v>
      </c>
      <c r="F35" s="4">
        <f t="shared" si="12"/>
        <v>0</v>
      </c>
      <c r="G35" s="17">
        <f t="shared" si="13"/>
        <v>0</v>
      </c>
    </row>
    <row r="36" spans="1:9" x14ac:dyDescent="0.2">
      <c r="A36" s="18" t="s">
        <v>42</v>
      </c>
      <c r="B36" s="3" t="s">
        <v>43</v>
      </c>
      <c r="D36" s="4">
        <f>+Abril!F36</f>
        <v>0</v>
      </c>
      <c r="F36" s="4">
        <f t="shared" si="12"/>
        <v>0</v>
      </c>
      <c r="G36" s="17">
        <f t="shared" si="13"/>
        <v>0</v>
      </c>
    </row>
    <row r="37" spans="1:9" x14ac:dyDescent="0.2">
      <c r="A37" s="18" t="s">
        <v>44</v>
      </c>
      <c r="B37" s="3" t="s">
        <v>45</v>
      </c>
      <c r="D37" s="4">
        <f>+Abril!F37</f>
        <v>0</v>
      </c>
      <c r="F37" s="4">
        <f t="shared" si="12"/>
        <v>0</v>
      </c>
      <c r="G37" s="17">
        <f t="shared" si="13"/>
        <v>0</v>
      </c>
    </row>
    <row r="38" spans="1:9" x14ac:dyDescent="0.2">
      <c r="A38" s="18" t="s">
        <v>46</v>
      </c>
      <c r="B38" s="3" t="s">
        <v>47</v>
      </c>
      <c r="D38" s="4">
        <f>+Abril!F38</f>
        <v>0</v>
      </c>
      <c r="F38" s="4">
        <f t="shared" si="12"/>
        <v>0</v>
      </c>
      <c r="G38" s="17">
        <f t="shared" si="13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+Abril!F39</f>
        <v>18000</v>
      </c>
      <c r="E39" s="4">
        <v>18050</v>
      </c>
      <c r="F39" s="4">
        <f t="shared" si="12"/>
        <v>36050</v>
      </c>
      <c r="G39" s="17">
        <f t="shared" si="13"/>
        <v>-36050</v>
      </c>
    </row>
    <row r="40" spans="1:9" x14ac:dyDescent="0.2">
      <c r="A40" s="18" t="s">
        <v>305</v>
      </c>
      <c r="B40" s="19" t="s">
        <v>308</v>
      </c>
      <c r="D40" s="4">
        <f>+Abril!F40</f>
        <v>0</v>
      </c>
      <c r="E40" s="4">
        <v>900</v>
      </c>
      <c r="F40" s="4">
        <f t="shared" ref="F40:F41" si="14">+E40+D40</f>
        <v>900</v>
      </c>
      <c r="G40" s="17">
        <f t="shared" ref="G40:G41" si="15">+C40-F40</f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+Abril!F41</f>
        <v>24336.5</v>
      </c>
      <c r="E41" s="4">
        <v>24037.5</v>
      </c>
      <c r="F41" s="4">
        <f t="shared" si="14"/>
        <v>48374</v>
      </c>
      <c r="G41" s="17">
        <f t="shared" si="15"/>
        <v>598706</v>
      </c>
    </row>
    <row r="42" spans="1:9" x14ac:dyDescent="0.2">
      <c r="A42" s="18" t="s">
        <v>332</v>
      </c>
      <c r="B42" s="19" t="s">
        <v>333</v>
      </c>
      <c r="C42" s="4">
        <v>10812620</v>
      </c>
      <c r="D42" s="4">
        <f>+Abril!F42</f>
        <v>0</v>
      </c>
      <c r="F42" s="4">
        <f t="shared" ref="F42" si="16">+E42+D42</f>
        <v>0</v>
      </c>
      <c r="G42" s="17">
        <f t="shared" ref="G42" si="17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8">+D45+D46</f>
        <v>953703.44000000006</v>
      </c>
      <c r="E44" s="23">
        <f t="shared" si="18"/>
        <v>244383.23</v>
      </c>
      <c r="F44" s="23">
        <f t="shared" si="18"/>
        <v>1198086.67</v>
      </c>
      <c r="G44" s="23">
        <f t="shared" si="18"/>
        <v>-1198086.67</v>
      </c>
    </row>
    <row r="45" spans="1:9" x14ac:dyDescent="0.2">
      <c r="A45" s="18" t="s">
        <v>50</v>
      </c>
      <c r="B45" s="24" t="s">
        <v>51</v>
      </c>
      <c r="D45" s="4">
        <f>+Abril!F45</f>
        <v>868095.04</v>
      </c>
      <c r="E45" s="4">
        <v>222473.94</v>
      </c>
      <c r="F45" s="4">
        <f t="shared" ref="F45" si="19">+E45+D45</f>
        <v>1090568.98</v>
      </c>
      <c r="G45" s="17">
        <f t="shared" ref="G45" si="20">+C45-F45</f>
        <v>-1090568.98</v>
      </c>
    </row>
    <row r="46" spans="1:9" x14ac:dyDescent="0.2">
      <c r="A46" s="18" t="s">
        <v>295</v>
      </c>
      <c r="B46" s="24" t="s">
        <v>307</v>
      </c>
      <c r="D46" s="4">
        <f>+Abril!F46</f>
        <v>85608.4</v>
      </c>
      <c r="E46" s="4">
        <v>21909.29</v>
      </c>
      <c r="F46" s="4">
        <f t="shared" ref="F46" si="21">+E46+D46</f>
        <v>107517.69</v>
      </c>
      <c r="G46" s="17">
        <f t="shared" ref="G46" si="22">+C46-F46</f>
        <v>-107517.69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23">+D49</f>
        <v>0</v>
      </c>
      <c r="E48" s="26">
        <f t="shared" si="23"/>
        <v>20147.189999999999</v>
      </c>
      <c r="F48" s="26">
        <f t="shared" si="23"/>
        <v>20147.189999999999</v>
      </c>
      <c r="G48" s="26">
        <f t="shared" si="23"/>
        <v>-20147.189999999999</v>
      </c>
      <c r="I48" s="6"/>
    </row>
    <row r="49" spans="1:9" x14ac:dyDescent="0.2">
      <c r="A49" s="28" t="s">
        <v>54</v>
      </c>
      <c r="B49" s="19" t="s">
        <v>55</v>
      </c>
      <c r="D49" s="4">
        <f>+Abril!F49</f>
        <v>0</v>
      </c>
      <c r="E49" s="4">
        <v>20147.189999999999</v>
      </c>
      <c r="F49" s="4">
        <f t="shared" ref="F49" si="24">+E49+D49</f>
        <v>20147.189999999999</v>
      </c>
      <c r="G49" s="17">
        <f t="shared" ref="G49" si="25">+C49-F49</f>
        <v>-20147.189999999999</v>
      </c>
    </row>
    <row r="50" spans="1:9" x14ac:dyDescent="0.2">
      <c r="A50" s="18"/>
      <c r="B50" s="19"/>
    </row>
    <row r="51" spans="1:9" x14ac:dyDescent="0.2">
      <c r="A51" s="18"/>
      <c r="B51" s="19"/>
    </row>
    <row r="52" spans="1:9" x14ac:dyDescent="0.2">
      <c r="A52" s="18"/>
      <c r="B52" s="19"/>
      <c r="I52" s="3"/>
    </row>
    <row r="53" spans="1:9" x14ac:dyDescent="0.2">
      <c r="A53" s="15" t="s">
        <v>56</v>
      </c>
      <c r="B53" s="16" t="s">
        <v>57</v>
      </c>
      <c r="C53" s="22">
        <f>+C54</f>
        <v>126729400</v>
      </c>
      <c r="D53" s="22">
        <f t="shared" ref="D53:G53" si="26">+D54</f>
        <v>29567588.949999999</v>
      </c>
      <c r="E53" s="22">
        <f t="shared" si="26"/>
        <v>6586807.8700000001</v>
      </c>
      <c r="F53" s="22">
        <f t="shared" si="26"/>
        <v>36154396.82</v>
      </c>
      <c r="G53" s="22">
        <f t="shared" si="26"/>
        <v>90575003.179999992</v>
      </c>
      <c r="H53" s="17"/>
      <c r="I53" s="3"/>
    </row>
    <row r="54" spans="1:9" x14ac:dyDescent="0.2">
      <c r="A54" s="29" t="s">
        <v>58</v>
      </c>
      <c r="B54" s="13" t="s">
        <v>59</v>
      </c>
      <c r="C54" s="22">
        <f>SUM(C55:C67)</f>
        <v>126729400</v>
      </c>
      <c r="D54" s="22">
        <f t="shared" ref="D54:G54" si="27">SUM(D55:D67)</f>
        <v>29567588.949999999</v>
      </c>
      <c r="E54" s="22">
        <f t="shared" si="27"/>
        <v>6586807.8700000001</v>
      </c>
      <c r="F54" s="22">
        <f t="shared" si="27"/>
        <v>36154396.82</v>
      </c>
      <c r="G54" s="22">
        <f t="shared" si="27"/>
        <v>90575003.179999992</v>
      </c>
      <c r="I54" s="3"/>
    </row>
    <row r="55" spans="1:9" x14ac:dyDescent="0.2">
      <c r="A55" s="18" t="s">
        <v>60</v>
      </c>
      <c r="B55" s="19" t="s">
        <v>61</v>
      </c>
      <c r="C55" s="4">
        <v>36669400</v>
      </c>
      <c r="D55" s="4">
        <f>+Abril!F54</f>
        <v>27658478.420000002</v>
      </c>
      <c r="E55" s="4">
        <v>6154813</v>
      </c>
      <c r="F55" s="4">
        <f t="shared" ref="F55" si="28">+E55+D55</f>
        <v>33813291.420000002</v>
      </c>
      <c r="G55" s="17">
        <f t="shared" ref="G55" si="29">+C55-F55</f>
        <v>2856108.5799999982</v>
      </c>
      <c r="I55" s="3"/>
    </row>
    <row r="56" spans="1:9" x14ac:dyDescent="0.2">
      <c r="A56" s="18" t="s">
        <v>62</v>
      </c>
      <c r="B56" s="19" t="s">
        <v>63</v>
      </c>
      <c r="D56" s="4">
        <f>+Abril!F55</f>
        <v>0</v>
      </c>
      <c r="F56" s="4">
        <f t="shared" ref="F56:F66" si="30">+E56+D56</f>
        <v>0</v>
      </c>
      <c r="G56" s="17">
        <f t="shared" ref="G56:G66" si="31">+C56-F56</f>
        <v>0</v>
      </c>
      <c r="I56" s="3"/>
    </row>
    <row r="57" spans="1:9" x14ac:dyDescent="0.2">
      <c r="A57" s="18" t="s">
        <v>64</v>
      </c>
      <c r="B57" s="19" t="s">
        <v>65</v>
      </c>
      <c r="D57" s="4">
        <f>+Abril!F56</f>
        <v>0</v>
      </c>
      <c r="F57" s="4">
        <f t="shared" si="30"/>
        <v>0</v>
      </c>
      <c r="G57" s="17">
        <f t="shared" si="31"/>
        <v>0</v>
      </c>
      <c r="I57" s="3"/>
    </row>
    <row r="58" spans="1:9" x14ac:dyDescent="0.2">
      <c r="A58" s="18" t="s">
        <v>66</v>
      </c>
      <c r="B58" s="19" t="s">
        <v>67</v>
      </c>
      <c r="C58" s="4">
        <v>1820000</v>
      </c>
      <c r="D58" s="4">
        <f>+Abril!F57</f>
        <v>168816.7</v>
      </c>
      <c r="F58" s="4">
        <f t="shared" si="30"/>
        <v>168816.7</v>
      </c>
      <c r="G58" s="17">
        <f t="shared" si="31"/>
        <v>1651183.3</v>
      </c>
      <c r="I58" s="3"/>
    </row>
    <row r="59" spans="1:9" x14ac:dyDescent="0.2">
      <c r="A59" s="18" t="s">
        <v>68</v>
      </c>
      <c r="B59" s="19" t="s">
        <v>69</v>
      </c>
      <c r="D59" s="4">
        <f>+Abril!F58</f>
        <v>321500</v>
      </c>
      <c r="F59" s="4">
        <f t="shared" si="30"/>
        <v>321500</v>
      </c>
      <c r="G59" s="17">
        <f t="shared" si="31"/>
        <v>-321500</v>
      </c>
      <c r="I59" s="3"/>
    </row>
    <row r="60" spans="1:9" x14ac:dyDescent="0.2">
      <c r="A60" s="18" t="s">
        <v>70</v>
      </c>
      <c r="B60" s="19" t="s">
        <v>71</v>
      </c>
      <c r="C60" s="4">
        <v>420000</v>
      </c>
      <c r="D60" s="4">
        <f>+Abril!F59</f>
        <v>253506.57</v>
      </c>
      <c r="E60" s="4">
        <v>16534.669999999998</v>
      </c>
      <c r="F60" s="4">
        <f t="shared" si="30"/>
        <v>270041.24</v>
      </c>
      <c r="G60" s="17">
        <f t="shared" si="31"/>
        <v>149958.76</v>
      </c>
      <c r="I60" s="3"/>
    </row>
    <row r="61" spans="1:9" x14ac:dyDescent="0.2">
      <c r="A61" s="18" t="s">
        <v>72</v>
      </c>
      <c r="B61" s="19" t="s">
        <v>233</v>
      </c>
      <c r="C61" s="4">
        <v>1820000</v>
      </c>
      <c r="D61" s="4">
        <f>+Abril!F60</f>
        <v>321543.88</v>
      </c>
      <c r="E61" s="4">
        <v>44408.2</v>
      </c>
      <c r="F61" s="4">
        <f t="shared" si="30"/>
        <v>365952.08</v>
      </c>
      <c r="G61" s="17">
        <f t="shared" si="31"/>
        <v>1454047.92</v>
      </c>
      <c r="I61" s="3"/>
    </row>
    <row r="62" spans="1:9" x14ac:dyDescent="0.2">
      <c r="A62" s="18" t="s">
        <v>73</v>
      </c>
      <c r="B62" s="19" t="s">
        <v>74</v>
      </c>
      <c r="D62" s="4">
        <f>+Abril!F61</f>
        <v>207368</v>
      </c>
      <c r="E62" s="4">
        <v>311052</v>
      </c>
      <c r="F62" s="4">
        <f t="shared" si="30"/>
        <v>518420</v>
      </c>
      <c r="G62" s="17">
        <f t="shared" si="31"/>
        <v>-518420</v>
      </c>
      <c r="I62" s="3"/>
    </row>
    <row r="63" spans="1:9" x14ac:dyDescent="0.2">
      <c r="A63" s="18" t="s">
        <v>75</v>
      </c>
      <c r="B63" s="19" t="s">
        <v>275</v>
      </c>
      <c r="D63" s="4">
        <f>+Abril!F62</f>
        <v>0</v>
      </c>
      <c r="F63" s="4">
        <f t="shared" si="30"/>
        <v>0</v>
      </c>
      <c r="G63" s="17">
        <f t="shared" si="31"/>
        <v>0</v>
      </c>
      <c r="I63" s="3"/>
    </row>
    <row r="64" spans="1:9" x14ac:dyDescent="0.2">
      <c r="A64" s="18" t="s">
        <v>241</v>
      </c>
      <c r="B64" s="3" t="s">
        <v>294</v>
      </c>
      <c r="D64" s="4">
        <f>+Abril!F63</f>
        <v>90000</v>
      </c>
      <c r="E64" s="4">
        <v>60000</v>
      </c>
      <c r="F64" s="4">
        <f t="shared" si="30"/>
        <v>150000</v>
      </c>
      <c r="G64" s="17">
        <f t="shared" si="31"/>
        <v>-150000</v>
      </c>
      <c r="I64" s="3"/>
    </row>
    <row r="65" spans="1:9" x14ac:dyDescent="0.2">
      <c r="A65" s="18" t="s">
        <v>274</v>
      </c>
      <c r="B65" s="19" t="s">
        <v>235</v>
      </c>
      <c r="D65" s="4">
        <f>+Abril!F64</f>
        <v>7620.48</v>
      </c>
      <c r="F65" s="4">
        <f t="shared" si="30"/>
        <v>7620.48</v>
      </c>
      <c r="G65" s="17">
        <f t="shared" si="31"/>
        <v>-7620.48</v>
      </c>
      <c r="I65" s="3"/>
    </row>
    <row r="66" spans="1:9" x14ac:dyDescent="0.2">
      <c r="A66" s="18" t="s">
        <v>293</v>
      </c>
      <c r="B66" s="19" t="s">
        <v>318</v>
      </c>
      <c r="C66" s="3"/>
      <c r="D66" s="4">
        <f>+Abril!F65</f>
        <v>538754.9</v>
      </c>
      <c r="F66" s="4">
        <f t="shared" si="30"/>
        <v>538754.9</v>
      </c>
      <c r="G66" s="17">
        <f t="shared" si="31"/>
        <v>-538754.9</v>
      </c>
      <c r="I66" s="3"/>
    </row>
    <row r="67" spans="1:9" x14ac:dyDescent="0.2">
      <c r="A67" s="18" t="s">
        <v>334</v>
      </c>
      <c r="B67" s="3" t="s">
        <v>335</v>
      </c>
      <c r="C67" s="4">
        <v>86000000</v>
      </c>
      <c r="F67" s="4">
        <f t="shared" ref="F67" si="32">+E67+D67</f>
        <v>0</v>
      </c>
      <c r="G67" s="17">
        <f t="shared" ref="G67" si="33">+C67-F67</f>
        <v>86000000</v>
      </c>
    </row>
    <row r="69" spans="1:9" x14ac:dyDescent="0.2">
      <c r="A69" s="18"/>
      <c r="I69" s="3"/>
    </row>
    <row r="70" spans="1:9" x14ac:dyDescent="0.2">
      <c r="A70" s="18"/>
      <c r="B70" s="31"/>
      <c r="I70" s="3"/>
    </row>
    <row r="71" spans="1:9" x14ac:dyDescent="0.2">
      <c r="A71" s="18"/>
      <c r="B71" s="31"/>
      <c r="I71" s="3"/>
    </row>
    <row r="72" spans="1:9" x14ac:dyDescent="0.2">
      <c r="A72" s="18"/>
      <c r="B72" s="31"/>
      <c r="I72" s="3"/>
    </row>
    <row r="73" spans="1:9" x14ac:dyDescent="0.2">
      <c r="A73" s="18"/>
      <c r="B73" s="31"/>
      <c r="I73" s="3"/>
    </row>
    <row r="74" spans="1:9" x14ac:dyDescent="0.2">
      <c r="A74" s="18"/>
      <c r="B74" s="5" t="s">
        <v>250</v>
      </c>
      <c r="C74" s="6"/>
      <c r="F74" s="33" t="s">
        <v>285</v>
      </c>
      <c r="I74" s="3"/>
    </row>
    <row r="75" spans="1:9" x14ac:dyDescent="0.2">
      <c r="A75" s="18"/>
      <c r="B75" s="31"/>
      <c r="I75" s="3"/>
    </row>
    <row r="76" spans="1:9" x14ac:dyDescent="0.2">
      <c r="A76" s="18"/>
      <c r="B76" s="31"/>
      <c r="I76" s="3"/>
    </row>
    <row r="77" spans="1:9" x14ac:dyDescent="0.2">
      <c r="A77" s="18"/>
      <c r="B77" s="31"/>
      <c r="I77" s="3"/>
    </row>
    <row r="78" spans="1:9" x14ac:dyDescent="0.2">
      <c r="A78" s="18"/>
      <c r="B78" s="31"/>
      <c r="I78" s="3"/>
    </row>
    <row r="79" spans="1:9" x14ac:dyDescent="0.2">
      <c r="A79" s="10" t="s">
        <v>76</v>
      </c>
      <c r="B79" s="11" t="s">
        <v>77</v>
      </c>
      <c r="C79" s="32">
        <f>+C80+C87</f>
        <v>0</v>
      </c>
      <c r="D79" s="32">
        <f t="shared" ref="D79:G79" si="34">+D80+D87</f>
        <v>0</v>
      </c>
      <c r="E79" s="32">
        <f t="shared" si="34"/>
        <v>0</v>
      </c>
      <c r="F79" s="32">
        <f t="shared" si="34"/>
        <v>0</v>
      </c>
      <c r="G79" s="32">
        <f t="shared" si="34"/>
        <v>0</v>
      </c>
      <c r="I79" s="3"/>
    </row>
    <row r="80" spans="1:9" x14ac:dyDescent="0.2">
      <c r="A80" s="15" t="s">
        <v>78</v>
      </c>
      <c r="B80" s="16" t="s">
        <v>79</v>
      </c>
      <c r="C80" s="23">
        <f>+C81</f>
        <v>0</v>
      </c>
      <c r="D80" s="23">
        <f t="shared" ref="D80:G80" si="35">+D81</f>
        <v>0</v>
      </c>
      <c r="E80" s="23">
        <f t="shared" si="35"/>
        <v>0</v>
      </c>
      <c r="F80" s="23">
        <f t="shared" si="35"/>
        <v>0</v>
      </c>
      <c r="G80" s="23">
        <f t="shared" si="35"/>
        <v>0</v>
      </c>
      <c r="I80" s="3"/>
    </row>
    <row r="81" spans="1:9" x14ac:dyDescent="0.2">
      <c r="A81" s="15" t="s">
        <v>80</v>
      </c>
      <c r="B81" s="16" t="s">
        <v>81</v>
      </c>
      <c r="C81" s="23">
        <f>SUM(C82:C85)</f>
        <v>0</v>
      </c>
      <c r="D81" s="23">
        <f t="shared" ref="D81:G81" si="36">SUM(D82:D85)</f>
        <v>0</v>
      </c>
      <c r="E81" s="23">
        <f t="shared" si="36"/>
        <v>0</v>
      </c>
      <c r="F81" s="23">
        <f t="shared" si="36"/>
        <v>0</v>
      </c>
      <c r="G81" s="23">
        <f t="shared" si="36"/>
        <v>0</v>
      </c>
      <c r="I81" s="3"/>
    </row>
    <row r="82" spans="1:9" x14ac:dyDescent="0.2">
      <c r="A82" s="18" t="s">
        <v>82</v>
      </c>
      <c r="B82" s="3" t="s">
        <v>83</v>
      </c>
      <c r="D82" s="4">
        <f>+Abril!F77</f>
        <v>0</v>
      </c>
      <c r="F82" s="4">
        <f t="shared" ref="F82:F83" si="37">+E82+D82</f>
        <v>0</v>
      </c>
      <c r="G82" s="17">
        <f t="shared" ref="G82:G83" si="38">+C82-F82</f>
        <v>0</v>
      </c>
      <c r="I82" s="3"/>
    </row>
    <row r="83" spans="1:9" x14ac:dyDescent="0.2">
      <c r="A83" s="18" t="s">
        <v>84</v>
      </c>
      <c r="B83" s="3" t="s">
        <v>85</v>
      </c>
      <c r="D83" s="4">
        <f>+Abril!F78</f>
        <v>0</v>
      </c>
      <c r="F83" s="4">
        <f t="shared" si="37"/>
        <v>0</v>
      </c>
      <c r="G83" s="17">
        <f t="shared" si="38"/>
        <v>0</v>
      </c>
      <c r="I83" s="3"/>
    </row>
    <row r="84" spans="1:9" x14ac:dyDescent="0.2">
      <c r="A84" s="18"/>
      <c r="B84" s="31"/>
      <c r="I84" s="3"/>
    </row>
    <row r="85" spans="1:9" x14ac:dyDescent="0.2">
      <c r="A85" s="18"/>
      <c r="B85" s="31"/>
      <c r="I85" s="3"/>
    </row>
    <row r="86" spans="1:9" x14ac:dyDescent="0.2">
      <c r="A86" s="18"/>
      <c r="B86" s="31"/>
      <c r="I86" s="3"/>
    </row>
    <row r="87" spans="1:9" x14ac:dyDescent="0.2">
      <c r="A87" s="15" t="s">
        <v>86</v>
      </c>
      <c r="B87" s="16" t="s">
        <v>87</v>
      </c>
      <c r="C87" s="23">
        <f>+C88</f>
        <v>0</v>
      </c>
      <c r="D87" s="23">
        <f t="shared" ref="D87:G87" si="39">+D88</f>
        <v>0</v>
      </c>
      <c r="E87" s="23">
        <f t="shared" si="39"/>
        <v>0</v>
      </c>
      <c r="F87" s="23">
        <f t="shared" si="39"/>
        <v>0</v>
      </c>
      <c r="G87" s="23">
        <f t="shared" si="39"/>
        <v>0</v>
      </c>
      <c r="I87" s="3"/>
    </row>
    <row r="88" spans="1:9" x14ac:dyDescent="0.2">
      <c r="A88" s="15" t="s">
        <v>88</v>
      </c>
      <c r="B88" s="16" t="s">
        <v>87</v>
      </c>
      <c r="C88" s="23">
        <f>SUM(C89:C91)</f>
        <v>0</v>
      </c>
      <c r="D88" s="23">
        <f t="shared" ref="D88:G88" si="40">SUM(D89:D91)</f>
        <v>0</v>
      </c>
      <c r="E88" s="23">
        <f t="shared" si="40"/>
        <v>0</v>
      </c>
      <c r="F88" s="23">
        <f t="shared" si="40"/>
        <v>0</v>
      </c>
      <c r="G88" s="23">
        <f t="shared" si="40"/>
        <v>0</v>
      </c>
      <c r="I88" s="3"/>
    </row>
    <row r="89" spans="1:9" x14ac:dyDescent="0.2">
      <c r="A89" s="18" t="s">
        <v>89</v>
      </c>
      <c r="B89" s="3" t="s">
        <v>237</v>
      </c>
      <c r="C89" s="6"/>
      <c r="D89" s="4">
        <f>+Abril!F84</f>
        <v>0</v>
      </c>
      <c r="F89" s="4">
        <f t="shared" ref="F89:F91" si="41">+E89+D89</f>
        <v>0</v>
      </c>
      <c r="G89" s="17">
        <f t="shared" ref="G89:G91" si="42">+C89-F89</f>
        <v>0</v>
      </c>
      <c r="I89" s="3"/>
    </row>
    <row r="90" spans="1:9" x14ac:dyDescent="0.2">
      <c r="A90" s="18" t="s">
        <v>90</v>
      </c>
      <c r="B90" s="27" t="s">
        <v>239</v>
      </c>
      <c r="D90" s="4">
        <f>+Abril!F85</f>
        <v>0</v>
      </c>
      <c r="F90" s="4">
        <f t="shared" si="41"/>
        <v>0</v>
      </c>
      <c r="G90" s="17">
        <f t="shared" si="42"/>
        <v>0</v>
      </c>
      <c r="I90" s="3"/>
    </row>
    <row r="91" spans="1:9" x14ac:dyDescent="0.2">
      <c r="A91" s="18" t="s">
        <v>91</v>
      </c>
      <c r="B91" s="19" t="s">
        <v>238</v>
      </c>
      <c r="D91" s="4">
        <f>+Abril!F86</f>
        <v>0</v>
      </c>
      <c r="F91" s="4">
        <f t="shared" si="41"/>
        <v>0</v>
      </c>
      <c r="G91" s="17">
        <f t="shared" si="42"/>
        <v>0</v>
      </c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19"/>
      <c r="I110" s="3"/>
    </row>
    <row r="111" spans="1:9" x14ac:dyDescent="0.2">
      <c r="A111" s="18"/>
      <c r="B111" s="19"/>
      <c r="I111" s="3"/>
    </row>
    <row r="112" spans="1:9" x14ac:dyDescent="0.2">
      <c r="A112" s="18"/>
      <c r="B112" s="19"/>
      <c r="I112" s="3"/>
    </row>
    <row r="113" spans="1:9" x14ac:dyDescent="0.2">
      <c r="A113" s="18"/>
      <c r="B113" s="19"/>
      <c r="I113" s="3"/>
    </row>
    <row r="114" spans="1:9" x14ac:dyDescent="0.2">
      <c r="A114" s="18"/>
      <c r="B114" s="19"/>
      <c r="I114" s="3"/>
    </row>
    <row r="115" spans="1:9" x14ac:dyDescent="0.2">
      <c r="A115" s="18"/>
      <c r="B115" s="19"/>
      <c r="I115" s="3"/>
    </row>
    <row r="116" spans="1:9" x14ac:dyDescent="0.2">
      <c r="A116" s="18"/>
      <c r="B116" s="19"/>
      <c r="I116" s="3"/>
    </row>
    <row r="117" spans="1:9" x14ac:dyDescent="0.2">
      <c r="A117" s="18"/>
      <c r="B117" s="19"/>
      <c r="I117" s="3"/>
    </row>
    <row r="118" spans="1:9" x14ac:dyDescent="0.2">
      <c r="A118" s="18"/>
      <c r="B118" s="19"/>
      <c r="I118" s="3"/>
    </row>
    <row r="119" spans="1:9" x14ac:dyDescent="0.2">
      <c r="A119" s="18"/>
      <c r="B119" s="19"/>
      <c r="I119" s="3"/>
    </row>
    <row r="120" spans="1:9" x14ac:dyDescent="0.2">
      <c r="A120" s="18"/>
      <c r="B120" s="19"/>
      <c r="I120" s="3"/>
    </row>
    <row r="121" spans="1:9" x14ac:dyDescent="0.2">
      <c r="A121" s="18"/>
      <c r="B121" s="19"/>
      <c r="I121" s="3"/>
    </row>
    <row r="122" spans="1:9" x14ac:dyDescent="0.2">
      <c r="A122" s="18"/>
      <c r="B122" s="19"/>
      <c r="I122" s="3"/>
    </row>
    <row r="123" spans="1:9" x14ac:dyDescent="0.2">
      <c r="A123" s="18"/>
      <c r="B123" s="19"/>
      <c r="I123" s="3"/>
    </row>
    <row r="124" spans="1:9" x14ac:dyDescent="0.2">
      <c r="A124" s="18"/>
      <c r="B124" s="19"/>
      <c r="I124" s="3"/>
    </row>
    <row r="125" spans="1:9" x14ac:dyDescent="0.2">
      <c r="A125" s="18"/>
      <c r="B125" s="19"/>
      <c r="I125" s="3"/>
    </row>
    <row r="126" spans="1:9" x14ac:dyDescent="0.2">
      <c r="A126" s="18"/>
      <c r="B126" s="19"/>
      <c r="I126" s="3"/>
    </row>
    <row r="127" spans="1:9" x14ac:dyDescent="0.2">
      <c r="A127" s="18"/>
      <c r="B127" s="19"/>
      <c r="I127" s="3"/>
    </row>
    <row r="128" spans="1:9" x14ac:dyDescent="0.2">
      <c r="A128" s="18"/>
      <c r="B128" s="19"/>
      <c r="I128" s="3"/>
    </row>
    <row r="129" spans="1:9" x14ac:dyDescent="0.2">
      <c r="A129" s="18"/>
      <c r="B129" s="19"/>
      <c r="I129" s="3"/>
    </row>
    <row r="130" spans="1:9" x14ac:dyDescent="0.2">
      <c r="A130" s="18"/>
      <c r="B130" s="19"/>
      <c r="I130" s="3"/>
    </row>
    <row r="131" spans="1:9" x14ac:dyDescent="0.2">
      <c r="A131" s="18"/>
      <c r="B131" s="19"/>
      <c r="I131" s="3"/>
    </row>
    <row r="132" spans="1:9" x14ac:dyDescent="0.2">
      <c r="A132" s="18"/>
      <c r="B132" s="19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19"/>
      <c r="I134" s="3"/>
    </row>
    <row r="135" spans="1:9" x14ac:dyDescent="0.2">
      <c r="A135" s="18"/>
      <c r="B135" s="19"/>
      <c r="I135" s="3"/>
    </row>
    <row r="136" spans="1:9" x14ac:dyDescent="0.2">
      <c r="A136" s="18"/>
      <c r="B136" s="19"/>
      <c r="I136" s="3"/>
    </row>
    <row r="137" spans="1:9" x14ac:dyDescent="0.2">
      <c r="A137" s="18"/>
      <c r="B137" s="19"/>
      <c r="I137" s="3"/>
    </row>
    <row r="138" spans="1:9" x14ac:dyDescent="0.2">
      <c r="A138" s="18"/>
      <c r="B138" s="19"/>
      <c r="I138" s="3"/>
    </row>
    <row r="139" spans="1:9" x14ac:dyDescent="0.2">
      <c r="A139" s="18"/>
      <c r="B139" s="19"/>
      <c r="I139" s="3"/>
    </row>
    <row r="140" spans="1:9" x14ac:dyDescent="0.2">
      <c r="A140" s="18"/>
      <c r="B140" s="19"/>
      <c r="I140" s="3"/>
    </row>
    <row r="141" spans="1:9" x14ac:dyDescent="0.2">
      <c r="A141" s="18"/>
      <c r="B141" s="19"/>
      <c r="I141" s="3"/>
    </row>
    <row r="142" spans="1:9" x14ac:dyDescent="0.2">
      <c r="A142" s="18"/>
      <c r="B142" s="19"/>
      <c r="I142" s="3"/>
    </row>
    <row r="143" spans="1:9" x14ac:dyDescent="0.2">
      <c r="A143" s="18"/>
      <c r="B143" s="94" t="str">
        <f>+B2</f>
        <v>MUNICIPALIDAD DE LAS COLORADAS</v>
      </c>
      <c r="C143" s="94"/>
      <c r="I143" s="3"/>
    </row>
    <row r="144" spans="1:9" x14ac:dyDescent="0.2">
      <c r="A144" s="18"/>
      <c r="B144" s="94" t="s">
        <v>92</v>
      </c>
      <c r="C144" s="94"/>
      <c r="I144" s="3"/>
    </row>
    <row r="145" spans="1:9" x14ac:dyDescent="0.2">
      <c r="A145" s="18"/>
      <c r="B145" s="5"/>
      <c r="I145" s="3"/>
    </row>
    <row r="146" spans="1:9" x14ac:dyDescent="0.2">
      <c r="A146" s="18"/>
      <c r="B146" s="5" t="s">
        <v>251</v>
      </c>
      <c r="F146" s="33" t="str">
        <f>+F5</f>
        <v>MAYO DE 2020</v>
      </c>
      <c r="I146" s="3"/>
    </row>
    <row r="147" spans="1:9" x14ac:dyDescent="0.2">
      <c r="A147" s="18"/>
      <c r="B147" s="5"/>
      <c r="C147" s="34"/>
      <c r="D147" s="34"/>
      <c r="E147" s="34"/>
      <c r="F147" s="34"/>
      <c r="G147" s="19"/>
      <c r="I147" s="3"/>
    </row>
    <row r="148" spans="1:9" x14ac:dyDescent="0.2">
      <c r="A148" s="18"/>
      <c r="B148" s="5"/>
      <c r="C148" s="14"/>
      <c r="D148" s="14"/>
      <c r="E148" s="14"/>
      <c r="F148" s="14"/>
      <c r="G148" s="13"/>
      <c r="I148" s="3"/>
    </row>
    <row r="149" spans="1:9" x14ac:dyDescent="0.2">
      <c r="A149" s="10" t="s">
        <v>281</v>
      </c>
      <c r="B149" s="11" t="s">
        <v>253</v>
      </c>
      <c r="C149" s="30">
        <f>+C150+C221+C247+C253</f>
        <v>140308042</v>
      </c>
      <c r="D149" s="12">
        <f>+D150+D221+D247+D253</f>
        <v>39137421.68</v>
      </c>
      <c r="E149" s="12">
        <f>+E150+E221+E247+E253</f>
        <v>8511491.4800000004</v>
      </c>
      <c r="F149" s="12">
        <f>+F150+F221+F247+F253</f>
        <v>50767244.289999999</v>
      </c>
      <c r="G149" s="12">
        <f>+G150+G221+G247+G253</f>
        <v>87655277.710000008</v>
      </c>
      <c r="I149" s="3"/>
    </row>
    <row r="150" spans="1:9" x14ac:dyDescent="0.2">
      <c r="A150" s="10" t="s">
        <v>93</v>
      </c>
      <c r="B150" s="11" t="s">
        <v>94</v>
      </c>
      <c r="C150" s="12">
        <f>+C151+C192</f>
        <v>111480822</v>
      </c>
      <c r="D150" s="12">
        <f>+D151+D192</f>
        <v>33108052.120000001</v>
      </c>
      <c r="E150" s="12">
        <f>+E151+E192</f>
        <v>8276619.3700000001</v>
      </c>
      <c r="F150" s="12">
        <f>+F151+F192</f>
        <v>44503002.619999997</v>
      </c>
      <c r="G150" s="12">
        <f>+G151+G192</f>
        <v>65092299.38000001</v>
      </c>
      <c r="I150" s="3"/>
    </row>
    <row r="151" spans="1:9" x14ac:dyDescent="0.2">
      <c r="A151" s="10" t="s">
        <v>95</v>
      </c>
      <c r="B151" s="11" t="s">
        <v>96</v>
      </c>
      <c r="C151" s="12">
        <f>+C152+C162</f>
        <v>106215282</v>
      </c>
      <c r="D151" s="12">
        <f t="shared" ref="D151:G151" si="43">+D152+D162</f>
        <v>31594022.720000003</v>
      </c>
      <c r="E151" s="12">
        <f t="shared" si="43"/>
        <v>7228590.3700000001</v>
      </c>
      <c r="F151" s="12">
        <f t="shared" si="43"/>
        <v>38822613.089999996</v>
      </c>
      <c r="G151" s="12">
        <f t="shared" si="43"/>
        <v>65507148.910000011</v>
      </c>
      <c r="I151" s="3"/>
    </row>
    <row r="152" spans="1:9" x14ac:dyDescent="0.2">
      <c r="A152" s="10" t="s">
        <v>97</v>
      </c>
      <c r="B152" s="11" t="s">
        <v>98</v>
      </c>
      <c r="C152" s="12">
        <f>SUM(C153:C160)</f>
        <v>85094930</v>
      </c>
      <c r="D152" s="12">
        <f t="shared" ref="D152:G152" si="44">SUM(D153:D160)</f>
        <v>28160746.680000003</v>
      </c>
      <c r="E152" s="12">
        <f t="shared" si="44"/>
        <v>6881500.1799999997</v>
      </c>
      <c r="F152" s="12">
        <f t="shared" si="44"/>
        <v>35042246.859999999</v>
      </c>
      <c r="G152" s="12">
        <f t="shared" si="44"/>
        <v>48167163.140000008</v>
      </c>
      <c r="I152" s="3"/>
    </row>
    <row r="153" spans="1:9" x14ac:dyDescent="0.2">
      <c r="A153" s="18" t="s">
        <v>99</v>
      </c>
      <c r="B153" s="19" t="s">
        <v>296</v>
      </c>
      <c r="C153" s="4">
        <v>56371312</v>
      </c>
      <c r="D153" s="4">
        <f>+Abril!F146</f>
        <v>8897704.290000001</v>
      </c>
      <c r="E153" s="4">
        <v>2156983.12</v>
      </c>
      <c r="F153" s="4">
        <f t="shared" ref="F153:F157" si="45">+E153+D153</f>
        <v>11054687.41</v>
      </c>
      <c r="G153" s="17">
        <f t="shared" ref="G153:G157" si="46">+C153-F153</f>
        <v>45316624.590000004</v>
      </c>
      <c r="I153" s="3"/>
    </row>
    <row r="154" spans="1:9" x14ac:dyDescent="0.2">
      <c r="A154" s="18" t="s">
        <v>100</v>
      </c>
      <c r="B154" s="19" t="s">
        <v>232</v>
      </c>
      <c r="C154" s="4">
        <v>21501340</v>
      </c>
      <c r="D154" s="4">
        <f>+Abril!F147</f>
        <v>13246857.41</v>
      </c>
      <c r="E154" s="4">
        <v>3313784.91</v>
      </c>
      <c r="F154" s="4">
        <f t="shared" si="45"/>
        <v>16560642.32</v>
      </c>
      <c r="G154" s="17">
        <f t="shared" si="46"/>
        <v>4940697.68</v>
      </c>
      <c r="I154" s="3"/>
    </row>
    <row r="155" spans="1:9" x14ac:dyDescent="0.2">
      <c r="A155" s="18" t="s">
        <v>101</v>
      </c>
      <c r="B155" s="19" t="s">
        <v>297</v>
      </c>
      <c r="C155" s="4">
        <v>2149840</v>
      </c>
      <c r="D155" s="4">
        <f>+Abril!F148</f>
        <v>435669.09</v>
      </c>
      <c r="E155" s="4">
        <v>96112.2</v>
      </c>
      <c r="F155" s="4">
        <f t="shared" si="45"/>
        <v>531781.29</v>
      </c>
      <c r="G155" s="17">
        <f t="shared" si="46"/>
        <v>1618058.71</v>
      </c>
      <c r="I155" s="3"/>
    </row>
    <row r="156" spans="1:9" x14ac:dyDescent="0.2">
      <c r="A156" s="18" t="s">
        <v>102</v>
      </c>
      <c r="B156" s="19" t="s">
        <v>298</v>
      </c>
      <c r="C156" s="4">
        <v>1896818</v>
      </c>
      <c r="D156" s="4">
        <f>+Abril!F149</f>
        <v>5016789.0200000005</v>
      </c>
      <c r="E156" s="4">
        <v>1173692.02</v>
      </c>
      <c r="F156" s="4">
        <f t="shared" si="45"/>
        <v>6190481.040000001</v>
      </c>
      <c r="G156" s="17">
        <f t="shared" si="46"/>
        <v>-4293663.040000001</v>
      </c>
      <c r="I156" s="3"/>
    </row>
    <row r="157" spans="1:9" x14ac:dyDescent="0.2">
      <c r="A157" s="18" t="s">
        <v>103</v>
      </c>
      <c r="B157" s="19" t="s">
        <v>299</v>
      </c>
      <c r="C157" s="4">
        <v>1290100</v>
      </c>
      <c r="D157" s="4">
        <f>+Abril!F150</f>
        <v>563726.87000000011</v>
      </c>
      <c r="E157" s="4">
        <v>140927.93</v>
      </c>
      <c r="F157" s="4">
        <f t="shared" si="45"/>
        <v>704654.8</v>
      </c>
      <c r="G157" s="17">
        <f t="shared" si="46"/>
        <v>585445.19999999995</v>
      </c>
      <c r="I157" s="3"/>
    </row>
    <row r="158" spans="1:9" x14ac:dyDescent="0.2">
      <c r="A158" s="18" t="s">
        <v>309</v>
      </c>
      <c r="B158" s="3" t="s">
        <v>310</v>
      </c>
      <c r="C158" s="4">
        <v>1885520</v>
      </c>
      <c r="G158" s="17"/>
      <c r="I158" s="3"/>
    </row>
    <row r="159" spans="1:9" x14ac:dyDescent="0.2">
      <c r="A159" s="18"/>
      <c r="B159" s="19"/>
      <c r="G159" s="17"/>
      <c r="I159" s="3"/>
    </row>
    <row r="160" spans="1:9" x14ac:dyDescent="0.2">
      <c r="A160" s="18"/>
      <c r="I160" s="3"/>
    </row>
    <row r="161" spans="1:9" x14ac:dyDescent="0.2">
      <c r="A161" s="19"/>
      <c r="B161" s="19"/>
      <c r="I161" s="3"/>
    </row>
    <row r="162" spans="1:9" x14ac:dyDescent="0.2">
      <c r="A162" s="10" t="s">
        <v>104</v>
      </c>
      <c r="B162" s="11" t="s">
        <v>105</v>
      </c>
      <c r="C162" s="12">
        <f>SUM(C163:C190)</f>
        <v>21120352</v>
      </c>
      <c r="D162" s="12">
        <f t="shared" ref="D162:G162" si="47">SUM(D163:D190)</f>
        <v>3433276.0399999996</v>
      </c>
      <c r="E162" s="12">
        <f t="shared" si="47"/>
        <v>347090.19</v>
      </c>
      <c r="F162" s="12">
        <f t="shared" si="47"/>
        <v>3780366.23</v>
      </c>
      <c r="G162" s="12">
        <f t="shared" si="47"/>
        <v>17339985.77</v>
      </c>
      <c r="I162" s="3"/>
    </row>
    <row r="163" spans="1:9" x14ac:dyDescent="0.2">
      <c r="A163" s="18" t="s">
        <v>106</v>
      </c>
      <c r="B163" s="19" t="s">
        <v>39</v>
      </c>
      <c r="C163" s="6">
        <v>511000</v>
      </c>
      <c r="D163" s="4">
        <f>+Abril!F154</f>
        <v>117000</v>
      </c>
      <c r="F163" s="4">
        <f t="shared" ref="F163:F186" si="48">+E163+D163</f>
        <v>117000</v>
      </c>
      <c r="G163" s="17">
        <f t="shared" ref="G163:G186" si="49">+C163-F163</f>
        <v>394000</v>
      </c>
      <c r="I163" s="3"/>
    </row>
    <row r="164" spans="1:9" x14ac:dyDescent="0.2">
      <c r="A164" s="18" t="s">
        <v>107</v>
      </c>
      <c r="B164" s="19" t="s">
        <v>108</v>
      </c>
      <c r="C164" s="4">
        <v>1805440</v>
      </c>
      <c r="D164" s="4">
        <f>+Abril!F155</f>
        <v>34500</v>
      </c>
      <c r="F164" s="4">
        <f t="shared" si="48"/>
        <v>34500</v>
      </c>
      <c r="G164" s="17">
        <f t="shared" si="49"/>
        <v>1770940</v>
      </c>
      <c r="I164" s="3"/>
    </row>
    <row r="165" spans="1:9" x14ac:dyDescent="0.2">
      <c r="A165" s="18" t="s">
        <v>109</v>
      </c>
      <c r="B165" s="19" t="s">
        <v>110</v>
      </c>
      <c r="C165" s="4">
        <v>2469810</v>
      </c>
      <c r="D165" s="4">
        <f>+Abril!F156</f>
        <v>370941.67</v>
      </c>
      <c r="E165" s="4">
        <v>98699.81</v>
      </c>
      <c r="F165" s="4">
        <f t="shared" si="48"/>
        <v>469641.48</v>
      </c>
      <c r="G165" s="17">
        <f t="shared" si="49"/>
        <v>2000168.52</v>
      </c>
      <c r="I165" s="3"/>
    </row>
    <row r="166" spans="1:9" x14ac:dyDescent="0.2">
      <c r="A166" s="18" t="s">
        <v>111</v>
      </c>
      <c r="B166" s="19" t="s">
        <v>112</v>
      </c>
      <c r="C166" s="4">
        <v>771400</v>
      </c>
      <c r="D166" s="4">
        <f>+Abril!F157</f>
        <v>40374.490000000005</v>
      </c>
      <c r="E166" s="4">
        <v>3200</v>
      </c>
      <c r="F166" s="4">
        <f t="shared" si="48"/>
        <v>43574.490000000005</v>
      </c>
      <c r="G166" s="17">
        <f t="shared" si="49"/>
        <v>727825.51</v>
      </c>
      <c r="H166" s="4"/>
      <c r="I166" s="3"/>
    </row>
    <row r="167" spans="1:9" x14ac:dyDescent="0.2">
      <c r="A167" s="18" t="s">
        <v>113</v>
      </c>
      <c r="B167" s="19" t="s">
        <v>114</v>
      </c>
      <c r="C167" s="4">
        <v>505400</v>
      </c>
      <c r="D167" s="4">
        <f>+Abril!F158</f>
        <v>13139.99</v>
      </c>
      <c r="F167" s="4">
        <f t="shared" si="48"/>
        <v>13139.99</v>
      </c>
      <c r="G167" s="17">
        <f t="shared" si="49"/>
        <v>492260.01</v>
      </c>
      <c r="I167" s="3"/>
    </row>
    <row r="168" spans="1:9" x14ac:dyDescent="0.2">
      <c r="A168" s="18" t="s">
        <v>115</v>
      </c>
      <c r="B168" s="19" t="s">
        <v>116</v>
      </c>
      <c r="C168" s="4">
        <v>760900</v>
      </c>
      <c r="D168" s="4">
        <f>+Abril!F159</f>
        <v>193340.41</v>
      </c>
      <c r="E168" s="4">
        <v>45520.04</v>
      </c>
      <c r="F168" s="4">
        <f t="shared" si="48"/>
        <v>238860.45</v>
      </c>
      <c r="G168" s="17">
        <f t="shared" si="49"/>
        <v>522039.55</v>
      </c>
      <c r="I168" s="3"/>
    </row>
    <row r="169" spans="1:9" x14ac:dyDescent="0.2">
      <c r="A169" s="18" t="s">
        <v>117</v>
      </c>
      <c r="B169" s="19" t="s">
        <v>118</v>
      </c>
      <c r="C169" s="4">
        <v>1137400</v>
      </c>
      <c r="D169" s="4">
        <f>+Abril!F160</f>
        <v>373981.23</v>
      </c>
      <c r="E169" s="4">
        <v>53670</v>
      </c>
      <c r="F169" s="4">
        <f t="shared" si="48"/>
        <v>427651.23</v>
      </c>
      <c r="G169" s="17">
        <f t="shared" si="49"/>
        <v>709748.77</v>
      </c>
      <c r="I169" s="3"/>
    </row>
    <row r="170" spans="1:9" x14ac:dyDescent="0.2">
      <c r="A170" s="18" t="s">
        <v>119</v>
      </c>
      <c r="B170" s="19" t="s">
        <v>231</v>
      </c>
      <c r="D170" s="4">
        <f>+Abril!F161</f>
        <v>196450.72000000003</v>
      </c>
      <c r="E170" s="4">
        <v>9370.24</v>
      </c>
      <c r="F170" s="4">
        <f t="shared" si="48"/>
        <v>205820.96000000002</v>
      </c>
      <c r="G170" s="17">
        <f t="shared" si="49"/>
        <v>-205820.96000000002</v>
      </c>
      <c r="I170" s="3"/>
    </row>
    <row r="171" spans="1:9" x14ac:dyDescent="0.2">
      <c r="A171" s="18" t="s">
        <v>120</v>
      </c>
      <c r="B171" s="19" t="s">
        <v>121</v>
      </c>
      <c r="D171" s="4">
        <f>+Abril!F162</f>
        <v>5863.69</v>
      </c>
      <c r="F171" s="4">
        <f t="shared" si="48"/>
        <v>5863.69</v>
      </c>
      <c r="G171" s="17">
        <f t="shared" si="49"/>
        <v>-5863.69</v>
      </c>
      <c r="I171" s="3"/>
    </row>
    <row r="172" spans="1:9" x14ac:dyDescent="0.2">
      <c r="A172" s="18" t="s">
        <v>122</v>
      </c>
      <c r="B172" s="19" t="s">
        <v>123</v>
      </c>
      <c r="C172" s="4">
        <v>1118824</v>
      </c>
      <c r="D172" s="4">
        <f>+Abril!F163</f>
        <v>609626.89</v>
      </c>
      <c r="E172" s="4">
        <v>81453.179999999993</v>
      </c>
      <c r="F172" s="4">
        <f t="shared" si="48"/>
        <v>691080.07000000007</v>
      </c>
      <c r="G172" s="17">
        <f t="shared" si="49"/>
        <v>427743.92999999993</v>
      </c>
      <c r="I172" s="3"/>
    </row>
    <row r="173" spans="1:9" x14ac:dyDescent="0.2">
      <c r="A173" s="18" t="s">
        <v>124</v>
      </c>
      <c r="B173" s="24" t="s">
        <v>125</v>
      </c>
      <c r="C173" s="6">
        <v>154700</v>
      </c>
      <c r="D173" s="4">
        <f>+Abril!F164</f>
        <v>36165</v>
      </c>
      <c r="F173" s="4">
        <f t="shared" si="48"/>
        <v>36165</v>
      </c>
      <c r="G173" s="17">
        <f t="shared" si="49"/>
        <v>118535</v>
      </c>
      <c r="I173" s="3"/>
    </row>
    <row r="174" spans="1:9" x14ac:dyDescent="0.2">
      <c r="A174" s="18" t="s">
        <v>126</v>
      </c>
      <c r="B174" s="19" t="s">
        <v>127</v>
      </c>
      <c r="C174" s="4">
        <v>144690</v>
      </c>
      <c r="D174" s="4">
        <f>+Abril!F165</f>
        <v>101750.62999999999</v>
      </c>
      <c r="E174" s="4">
        <v>2319.9899999999998</v>
      </c>
      <c r="F174" s="4">
        <f t="shared" si="48"/>
        <v>104070.62</v>
      </c>
      <c r="G174" s="17">
        <f t="shared" si="49"/>
        <v>40619.380000000005</v>
      </c>
      <c r="I174" s="3"/>
    </row>
    <row r="175" spans="1:9" x14ac:dyDescent="0.2">
      <c r="A175" s="18" t="s">
        <v>128</v>
      </c>
      <c r="B175" s="19" t="s">
        <v>129</v>
      </c>
      <c r="C175" s="4">
        <v>273000</v>
      </c>
      <c r="D175" s="4">
        <f>+Abril!F166</f>
        <v>67524.900000000009</v>
      </c>
      <c r="E175" s="4">
        <v>17771.23</v>
      </c>
      <c r="F175" s="4">
        <f t="shared" si="48"/>
        <v>85296.13</v>
      </c>
      <c r="G175" s="17">
        <f t="shared" si="49"/>
        <v>187703.87</v>
      </c>
      <c r="I175" s="3"/>
    </row>
    <row r="176" spans="1:9" x14ac:dyDescent="0.2">
      <c r="A176" s="18" t="s">
        <v>130</v>
      </c>
      <c r="B176" s="19" t="s">
        <v>131</v>
      </c>
      <c r="C176" s="4">
        <v>273000</v>
      </c>
      <c r="D176" s="4">
        <f>+Abril!F167</f>
        <v>95475</v>
      </c>
      <c r="E176" s="6"/>
      <c r="F176" s="4">
        <f t="shared" si="48"/>
        <v>95475</v>
      </c>
      <c r="G176" s="17">
        <f t="shared" si="49"/>
        <v>177525</v>
      </c>
      <c r="I176" s="3"/>
    </row>
    <row r="177" spans="1:9" x14ac:dyDescent="0.2">
      <c r="A177" s="18" t="s">
        <v>132</v>
      </c>
      <c r="B177" s="19" t="s">
        <v>133</v>
      </c>
      <c r="C177" s="4">
        <v>586768</v>
      </c>
      <c r="D177" s="4">
        <f>+Abril!F168</f>
        <v>780</v>
      </c>
      <c r="F177" s="4">
        <f t="shared" si="48"/>
        <v>780</v>
      </c>
      <c r="G177" s="17">
        <f t="shared" si="49"/>
        <v>585988</v>
      </c>
      <c r="I177" s="3"/>
    </row>
    <row r="178" spans="1:9" x14ac:dyDescent="0.2">
      <c r="A178" s="18" t="s">
        <v>134</v>
      </c>
      <c r="B178" s="19" t="s">
        <v>135</v>
      </c>
      <c r="C178" s="4">
        <v>2256800</v>
      </c>
      <c r="D178" s="4">
        <f>+Abril!F169</f>
        <v>0</v>
      </c>
      <c r="F178" s="4">
        <f t="shared" si="48"/>
        <v>0</v>
      </c>
      <c r="G178" s="17">
        <f t="shared" si="49"/>
        <v>2256800</v>
      </c>
      <c r="I178" s="3"/>
    </row>
    <row r="179" spans="1:9" x14ac:dyDescent="0.2">
      <c r="A179" s="18" t="s">
        <v>136</v>
      </c>
      <c r="B179" s="19" t="s">
        <v>137</v>
      </c>
      <c r="D179" s="4">
        <f>+Abril!F170</f>
        <v>54258</v>
      </c>
      <c r="E179" s="4">
        <v>1270</v>
      </c>
      <c r="F179" s="4">
        <f t="shared" si="48"/>
        <v>55528</v>
      </c>
      <c r="G179" s="17">
        <f t="shared" si="49"/>
        <v>-55528</v>
      </c>
      <c r="I179" s="3"/>
    </row>
    <row r="180" spans="1:9" x14ac:dyDescent="0.2">
      <c r="A180" s="18" t="s">
        <v>138</v>
      </c>
      <c r="B180" s="19" t="s">
        <v>139</v>
      </c>
      <c r="C180" s="4">
        <v>112840</v>
      </c>
      <c r="D180" s="4">
        <f>+Abril!F171</f>
        <v>65127</v>
      </c>
      <c r="E180" s="4">
        <v>1560</v>
      </c>
      <c r="F180" s="4">
        <f t="shared" si="48"/>
        <v>66687</v>
      </c>
      <c r="G180" s="17">
        <f t="shared" si="49"/>
        <v>46153</v>
      </c>
      <c r="I180" s="3"/>
    </row>
    <row r="181" spans="1:9" x14ac:dyDescent="0.2">
      <c r="A181" s="18" t="s">
        <v>140</v>
      </c>
      <c r="B181" s="19" t="s">
        <v>141</v>
      </c>
      <c r="C181" s="4">
        <v>1992700</v>
      </c>
      <c r="D181" s="4">
        <f>+Abril!F172</f>
        <v>528024</v>
      </c>
      <c r="E181" s="6">
        <v>25000</v>
      </c>
      <c r="F181" s="4">
        <f t="shared" si="48"/>
        <v>553024</v>
      </c>
      <c r="G181" s="17">
        <f t="shared" si="49"/>
        <v>1439676</v>
      </c>
      <c r="I181" s="3"/>
    </row>
    <row r="182" spans="1:9" x14ac:dyDescent="0.2">
      <c r="A182" s="18" t="s">
        <v>142</v>
      </c>
      <c r="B182" s="19" t="s">
        <v>143</v>
      </c>
      <c r="C182" s="4">
        <v>3822000</v>
      </c>
      <c r="D182" s="4">
        <f>+Abril!F173</f>
        <v>276991.65000000002</v>
      </c>
      <c r="E182" s="4">
        <v>7255.7</v>
      </c>
      <c r="F182" s="4">
        <f t="shared" si="48"/>
        <v>284247.35000000003</v>
      </c>
      <c r="G182" s="17">
        <f t="shared" si="49"/>
        <v>3537752.65</v>
      </c>
      <c r="I182" s="3"/>
    </row>
    <row r="183" spans="1:9" x14ac:dyDescent="0.2">
      <c r="A183" s="18" t="s">
        <v>144</v>
      </c>
      <c r="B183" s="19" t="s">
        <v>146</v>
      </c>
      <c r="D183" s="4">
        <f>+Abril!F174</f>
        <v>175122.77000000002</v>
      </c>
      <c r="F183" s="4">
        <f>+E183+D183</f>
        <v>175122.77000000002</v>
      </c>
      <c r="G183" s="17">
        <f>+C183-F183</f>
        <v>-175122.77000000002</v>
      </c>
      <c r="I183" s="3"/>
    </row>
    <row r="184" spans="1:9" x14ac:dyDescent="0.2">
      <c r="A184" s="18" t="s">
        <v>145</v>
      </c>
      <c r="B184" s="19" t="s">
        <v>148</v>
      </c>
      <c r="D184" s="4">
        <f>+Abril!F175</f>
        <v>76838</v>
      </c>
      <c r="F184" s="4">
        <f t="shared" si="48"/>
        <v>76838</v>
      </c>
      <c r="G184" s="17">
        <f t="shared" si="49"/>
        <v>-76838</v>
      </c>
      <c r="I184" s="3"/>
    </row>
    <row r="185" spans="1:9" x14ac:dyDescent="0.2">
      <c r="A185" s="18" t="s">
        <v>147</v>
      </c>
      <c r="B185" s="24" t="s">
        <v>150</v>
      </c>
      <c r="D185" s="4">
        <f>+Abril!F176</f>
        <v>0</v>
      </c>
      <c r="F185" s="4">
        <f t="shared" si="48"/>
        <v>0</v>
      </c>
      <c r="G185" s="17">
        <f t="shared" si="49"/>
        <v>0</v>
      </c>
      <c r="I185" s="3"/>
    </row>
    <row r="186" spans="1:9" x14ac:dyDescent="0.2">
      <c r="A186" s="18" t="s">
        <v>149</v>
      </c>
      <c r="B186" s="24" t="s">
        <v>152</v>
      </c>
      <c r="D186" s="4">
        <f>+Abril!F177</f>
        <v>0</v>
      </c>
      <c r="F186" s="4">
        <f t="shared" si="48"/>
        <v>0</v>
      </c>
      <c r="G186" s="17">
        <f t="shared" si="49"/>
        <v>0</v>
      </c>
      <c r="I186" s="3"/>
    </row>
    <row r="187" spans="1:9" x14ac:dyDescent="0.2">
      <c r="A187" s="18" t="s">
        <v>151</v>
      </c>
      <c r="B187" s="24" t="s">
        <v>330</v>
      </c>
      <c r="C187" s="4">
        <v>2423680</v>
      </c>
      <c r="F187" s="4">
        <f t="shared" ref="F187" si="50">+E187+D187</f>
        <v>0</v>
      </c>
      <c r="G187" s="17">
        <f t="shared" ref="G187" si="51">+C187-F187</f>
        <v>2423680</v>
      </c>
      <c r="I187" s="3"/>
    </row>
    <row r="188" spans="1:9" x14ac:dyDescent="0.2">
      <c r="A188" s="19"/>
      <c r="B188" s="35"/>
      <c r="I188" s="3"/>
    </row>
    <row r="189" spans="1:9" x14ac:dyDescent="0.2">
      <c r="A189" s="19"/>
      <c r="B189" s="19"/>
      <c r="I189" s="3"/>
    </row>
    <row r="190" spans="1:9" x14ac:dyDescent="0.2">
      <c r="A190" s="19"/>
      <c r="B190" s="19"/>
      <c r="I190" s="3"/>
    </row>
    <row r="191" spans="1:9" x14ac:dyDescent="0.2">
      <c r="A191" s="19"/>
      <c r="B191" s="19"/>
      <c r="I191" s="3"/>
    </row>
    <row r="192" spans="1:9" x14ac:dyDescent="0.2">
      <c r="A192" s="10" t="s">
        <v>153</v>
      </c>
      <c r="B192" s="11" t="s">
        <v>154</v>
      </c>
      <c r="C192" s="32">
        <f>+C193</f>
        <v>5265540</v>
      </c>
      <c r="D192" s="32">
        <f>+D193</f>
        <v>1514029.4</v>
      </c>
      <c r="E192" s="32">
        <f t="shared" ref="E192:G192" si="52">+E193</f>
        <v>1048029</v>
      </c>
      <c r="F192" s="32">
        <f t="shared" si="52"/>
        <v>5680389.5300000003</v>
      </c>
      <c r="G192" s="32">
        <f t="shared" si="52"/>
        <v>-414849.53</v>
      </c>
      <c r="I192" s="3"/>
    </row>
    <row r="193" spans="1:9" x14ac:dyDescent="0.2">
      <c r="A193" s="10" t="s">
        <v>155</v>
      </c>
      <c r="B193" s="11" t="s">
        <v>156</v>
      </c>
      <c r="C193" s="32">
        <f>SUM(C194:C209)</f>
        <v>5265540</v>
      </c>
      <c r="D193" s="32">
        <f>SUM(D201:D222)</f>
        <v>1514029.4</v>
      </c>
      <c r="E193" s="32">
        <f t="shared" ref="E193:G193" si="53">SUM(E194:E208)</f>
        <v>1048029</v>
      </c>
      <c r="F193" s="32">
        <f t="shared" si="53"/>
        <v>5680389.5300000003</v>
      </c>
      <c r="G193" s="32">
        <f t="shared" si="53"/>
        <v>-414849.53</v>
      </c>
      <c r="I193" s="3"/>
    </row>
    <row r="194" spans="1:9" x14ac:dyDescent="0.2">
      <c r="A194" s="18" t="s">
        <v>157</v>
      </c>
      <c r="B194" s="24" t="s">
        <v>158</v>
      </c>
      <c r="C194" s="4">
        <v>2702980</v>
      </c>
      <c r="D194" s="4">
        <f>+Abril!F183</f>
        <v>153181.56</v>
      </c>
      <c r="E194" s="6">
        <v>55900</v>
      </c>
      <c r="F194" s="4">
        <f t="shared" ref="F194:F209" si="54">+E194+D194</f>
        <v>209081.56</v>
      </c>
      <c r="G194" s="17">
        <f t="shared" ref="G194:G209" si="55">+C194-F194</f>
        <v>2493898.44</v>
      </c>
      <c r="I194" s="3"/>
    </row>
    <row r="195" spans="1:9" x14ac:dyDescent="0.2">
      <c r="A195" s="18" t="s">
        <v>159</v>
      </c>
      <c r="B195" s="19" t="s">
        <v>160</v>
      </c>
      <c r="D195" s="4">
        <f>+Abril!F184</f>
        <v>59402.53</v>
      </c>
      <c r="E195" s="6"/>
      <c r="F195" s="4">
        <f t="shared" si="54"/>
        <v>59402.53</v>
      </c>
      <c r="G195" s="17">
        <f t="shared" si="55"/>
        <v>-59402.53</v>
      </c>
      <c r="H195" s="17"/>
      <c r="I195" s="3"/>
    </row>
    <row r="196" spans="1:9" x14ac:dyDescent="0.2">
      <c r="A196" s="18" t="s">
        <v>161</v>
      </c>
      <c r="B196" s="19" t="s">
        <v>162</v>
      </c>
      <c r="C196" s="4">
        <v>460460</v>
      </c>
      <c r="D196" s="4">
        <f>+Abril!F185</f>
        <v>44800</v>
      </c>
      <c r="E196" s="6"/>
      <c r="F196" s="4">
        <f t="shared" si="54"/>
        <v>44800</v>
      </c>
      <c r="G196" s="17">
        <f t="shared" si="55"/>
        <v>415660</v>
      </c>
      <c r="I196" s="3"/>
    </row>
    <row r="197" spans="1:9" x14ac:dyDescent="0.2">
      <c r="A197" s="18" t="s">
        <v>163</v>
      </c>
      <c r="B197" s="24" t="s">
        <v>164</v>
      </c>
      <c r="C197" s="4">
        <v>282100</v>
      </c>
      <c r="D197" s="4">
        <f>+Abril!F186</f>
        <v>6667.68</v>
      </c>
      <c r="E197" s="6"/>
      <c r="F197" s="4">
        <f t="shared" si="54"/>
        <v>6667.68</v>
      </c>
      <c r="G197" s="17">
        <f t="shared" si="55"/>
        <v>275432.32000000001</v>
      </c>
      <c r="I197" s="3"/>
    </row>
    <row r="198" spans="1:9" x14ac:dyDescent="0.2">
      <c r="A198" s="18" t="s">
        <v>0</v>
      </c>
      <c r="B198" s="24" t="s">
        <v>304</v>
      </c>
      <c r="D198" s="4">
        <f>+Abril!F187</f>
        <v>2713964.48</v>
      </c>
      <c r="E198" s="6">
        <v>831629</v>
      </c>
      <c r="F198" s="4">
        <f t="shared" si="54"/>
        <v>3545593.48</v>
      </c>
      <c r="G198" s="17">
        <f t="shared" si="55"/>
        <v>-3545593.48</v>
      </c>
      <c r="I198" s="3"/>
    </row>
    <row r="199" spans="1:9" x14ac:dyDescent="0.2">
      <c r="A199" s="18" t="s">
        <v>165</v>
      </c>
      <c r="B199" s="24" t="s">
        <v>74</v>
      </c>
      <c r="D199" s="4">
        <f>+Abril!F188</f>
        <v>145340</v>
      </c>
      <c r="E199" s="6"/>
      <c r="F199" s="4">
        <f t="shared" si="54"/>
        <v>145340</v>
      </c>
      <c r="G199" s="17">
        <f t="shared" si="55"/>
        <v>-145340</v>
      </c>
      <c r="I199" s="3"/>
    </row>
    <row r="200" spans="1:9" x14ac:dyDescent="0.2">
      <c r="A200" s="18" t="s">
        <v>166</v>
      </c>
      <c r="B200" s="19" t="s">
        <v>167</v>
      </c>
      <c r="C200" s="4">
        <v>1820000</v>
      </c>
      <c r="D200" s="4">
        <f>+Abril!F189</f>
        <v>274722.28000000003</v>
      </c>
      <c r="E200" s="6"/>
      <c r="F200" s="4">
        <f t="shared" si="54"/>
        <v>274722.28000000003</v>
      </c>
      <c r="G200" s="17">
        <f t="shared" si="55"/>
        <v>1545277.72</v>
      </c>
      <c r="I200" s="3"/>
    </row>
    <row r="201" spans="1:9" x14ac:dyDescent="0.2">
      <c r="A201" s="18" t="s">
        <v>168</v>
      </c>
      <c r="B201" s="19" t="s">
        <v>169</v>
      </c>
      <c r="C201" s="6"/>
      <c r="D201" s="4">
        <f>+Abril!F190</f>
        <v>525000</v>
      </c>
      <c r="E201" s="6">
        <v>150000</v>
      </c>
      <c r="F201" s="4">
        <f t="shared" si="54"/>
        <v>675000</v>
      </c>
      <c r="G201" s="17">
        <f t="shared" si="55"/>
        <v>-675000</v>
      </c>
      <c r="I201" s="3"/>
    </row>
    <row r="202" spans="1:9" x14ac:dyDescent="0.2">
      <c r="A202" s="18" t="s">
        <v>170</v>
      </c>
      <c r="B202" s="19" t="s">
        <v>171</v>
      </c>
      <c r="C202" s="6"/>
      <c r="D202" s="4">
        <f>+Abril!F191</f>
        <v>100000</v>
      </c>
      <c r="E202" s="6"/>
      <c r="F202" s="4">
        <f t="shared" si="54"/>
        <v>100000</v>
      </c>
      <c r="G202" s="17">
        <f t="shared" si="55"/>
        <v>-100000</v>
      </c>
      <c r="I202" s="3"/>
    </row>
    <row r="203" spans="1:9" x14ac:dyDescent="0.2">
      <c r="A203" s="18" t="s">
        <v>172</v>
      </c>
      <c r="B203" s="24" t="s">
        <v>173</v>
      </c>
      <c r="C203" s="6"/>
      <c r="D203" s="4">
        <f>+Abril!F192</f>
        <v>255000</v>
      </c>
      <c r="E203" s="6"/>
      <c r="F203" s="4">
        <f t="shared" si="54"/>
        <v>255000</v>
      </c>
      <c r="G203" s="17">
        <f t="shared" si="55"/>
        <v>-255000</v>
      </c>
      <c r="I203" s="3"/>
    </row>
    <row r="204" spans="1:9" x14ac:dyDescent="0.2">
      <c r="A204" s="18" t="s">
        <v>1</v>
      </c>
      <c r="B204" s="3" t="s">
        <v>69</v>
      </c>
      <c r="C204" s="6"/>
      <c r="D204" s="4">
        <f>+Abril!F193</f>
        <v>321500</v>
      </c>
      <c r="E204" s="6"/>
      <c r="F204" s="4">
        <f t="shared" si="54"/>
        <v>321500</v>
      </c>
      <c r="G204" s="17">
        <f t="shared" si="55"/>
        <v>-321500</v>
      </c>
      <c r="I204" s="3"/>
    </row>
    <row r="205" spans="1:9" x14ac:dyDescent="0.2">
      <c r="A205" s="18" t="s">
        <v>174</v>
      </c>
      <c r="B205" s="24" t="s">
        <v>278</v>
      </c>
      <c r="C205" s="36"/>
      <c r="D205" s="4">
        <f>+Abril!F194</f>
        <v>0</v>
      </c>
      <c r="E205" s="6"/>
      <c r="F205" s="4">
        <f t="shared" si="54"/>
        <v>0</v>
      </c>
      <c r="G205" s="17">
        <f t="shared" si="55"/>
        <v>0</v>
      </c>
      <c r="I205" s="3"/>
    </row>
    <row r="206" spans="1:9" x14ac:dyDescent="0.2">
      <c r="A206" s="18" t="s">
        <v>175</v>
      </c>
      <c r="B206" s="19" t="str">
        <f>+Abril!B195</f>
        <v>Ayuda Social Alquileres</v>
      </c>
      <c r="C206" s="6"/>
      <c r="D206" s="4">
        <f>+Abril!F195</f>
        <v>21500</v>
      </c>
      <c r="E206" s="6">
        <v>10500</v>
      </c>
      <c r="F206" s="4">
        <f t="shared" si="54"/>
        <v>32000</v>
      </c>
      <c r="G206" s="17">
        <f t="shared" si="55"/>
        <v>-32000</v>
      </c>
      <c r="I206" s="3"/>
    </row>
    <row r="207" spans="1:9" x14ac:dyDescent="0.2">
      <c r="A207" s="18" t="s">
        <v>176</v>
      </c>
      <c r="B207" s="19" t="s">
        <v>178</v>
      </c>
      <c r="C207" s="6"/>
      <c r="D207" s="4">
        <f>+Abril!F196</f>
        <v>0</v>
      </c>
      <c r="E207" s="6"/>
      <c r="F207" s="4">
        <f t="shared" si="54"/>
        <v>0</v>
      </c>
      <c r="G207" s="17">
        <f t="shared" si="55"/>
        <v>0</v>
      </c>
      <c r="I207" s="3"/>
    </row>
    <row r="208" spans="1:9" x14ac:dyDescent="0.2">
      <c r="A208" s="18" t="s">
        <v>279</v>
      </c>
      <c r="B208" s="6" t="s">
        <v>277</v>
      </c>
      <c r="C208" s="6"/>
      <c r="D208" s="4">
        <f>+Abril!F197</f>
        <v>11282</v>
      </c>
      <c r="E208" s="6"/>
      <c r="F208" s="4">
        <f t="shared" si="54"/>
        <v>11282</v>
      </c>
      <c r="G208" s="17">
        <f t="shared" si="55"/>
        <v>-11282</v>
      </c>
      <c r="I208" s="3"/>
    </row>
    <row r="209" spans="1:9" x14ac:dyDescent="0.2">
      <c r="A209" s="18" t="s">
        <v>280</v>
      </c>
      <c r="B209" s="6" t="s">
        <v>178</v>
      </c>
      <c r="C209" s="6"/>
      <c r="D209" s="4">
        <f>+Abril!F198</f>
        <v>0</v>
      </c>
      <c r="E209" s="6"/>
      <c r="F209" s="4">
        <f t="shared" si="54"/>
        <v>0</v>
      </c>
      <c r="G209" s="17">
        <f t="shared" si="55"/>
        <v>0</v>
      </c>
      <c r="I209" s="3"/>
    </row>
    <row r="210" spans="1:9" x14ac:dyDescent="0.2">
      <c r="A210" s="18"/>
      <c r="B210" s="19"/>
      <c r="I210" s="3"/>
    </row>
    <row r="211" spans="1:9" x14ac:dyDescent="0.2">
      <c r="A211" s="18"/>
      <c r="B211" s="19"/>
      <c r="I211" s="3"/>
    </row>
    <row r="212" spans="1:9" x14ac:dyDescent="0.2">
      <c r="A212" s="18"/>
      <c r="B212" s="19"/>
      <c r="C212" s="34"/>
      <c r="D212" s="34"/>
      <c r="E212" s="34"/>
      <c r="F212" s="34"/>
      <c r="G212" s="19"/>
      <c r="I212" s="3"/>
    </row>
    <row r="213" spans="1:9" x14ac:dyDescent="0.2">
      <c r="A213" s="18"/>
      <c r="B213" s="19"/>
      <c r="C213" s="34"/>
      <c r="D213" s="34"/>
      <c r="E213" s="14"/>
      <c r="F213" s="14"/>
      <c r="G213" s="13"/>
      <c r="I213" s="3"/>
    </row>
    <row r="214" spans="1:9" x14ac:dyDescent="0.2">
      <c r="A214" s="18"/>
      <c r="B214" s="19"/>
      <c r="C214" s="34"/>
      <c r="D214" s="34"/>
      <c r="E214" s="34"/>
      <c r="F214" s="34"/>
      <c r="G214" s="19"/>
      <c r="I214" s="3"/>
    </row>
    <row r="215" spans="1:9" x14ac:dyDescent="0.2">
      <c r="A215" s="18"/>
      <c r="B215" s="19"/>
      <c r="C215" s="34"/>
      <c r="D215" s="34"/>
      <c r="E215" s="34"/>
      <c r="F215" s="34"/>
      <c r="G215" s="19"/>
      <c r="I215" s="3"/>
    </row>
    <row r="216" spans="1:9" x14ac:dyDescent="0.2">
      <c r="A216" s="18"/>
      <c r="B216" s="5" t="s">
        <v>251</v>
      </c>
      <c r="F216" s="33" t="str">
        <f>+F146</f>
        <v>MAYO DE 2020</v>
      </c>
      <c r="G216" s="19"/>
      <c r="I216" s="3"/>
    </row>
    <row r="217" spans="1:9" x14ac:dyDescent="0.2">
      <c r="A217" s="18"/>
      <c r="B217" s="19"/>
      <c r="C217" s="34"/>
      <c r="D217" s="34"/>
      <c r="E217" s="34"/>
      <c r="F217" s="34"/>
      <c r="G217" s="19"/>
      <c r="I217" s="3"/>
    </row>
    <row r="218" spans="1:9" x14ac:dyDescent="0.2">
      <c r="A218" s="18"/>
      <c r="B218" s="19"/>
      <c r="C218" s="34"/>
      <c r="D218" s="34"/>
      <c r="E218" s="34"/>
      <c r="F218" s="34"/>
      <c r="G218" s="19"/>
      <c r="I218" s="3"/>
    </row>
    <row r="219" spans="1:9" x14ac:dyDescent="0.2">
      <c r="A219" s="18"/>
      <c r="B219" s="19"/>
      <c r="C219" s="34"/>
      <c r="D219" s="34"/>
      <c r="E219" s="34"/>
      <c r="F219" s="34"/>
      <c r="G219" s="19"/>
      <c r="I219" s="3"/>
    </row>
    <row r="220" spans="1:9" x14ac:dyDescent="0.2">
      <c r="A220" s="18"/>
      <c r="B220" s="19"/>
      <c r="C220" s="14"/>
      <c r="D220" s="14"/>
      <c r="E220" s="14"/>
      <c r="F220" s="14"/>
      <c r="G220" s="13"/>
      <c r="I220" s="3"/>
    </row>
    <row r="221" spans="1:9" x14ac:dyDescent="0.2">
      <c r="A221" s="10" t="s">
        <v>179</v>
      </c>
      <c r="B221" s="11" t="s">
        <v>180</v>
      </c>
      <c r="C221" s="12">
        <f>+C222+C234</f>
        <v>18014600</v>
      </c>
      <c r="D221" s="12">
        <f t="shared" ref="D221:G221" si="56">+D222+D234</f>
        <v>139873.70000000001</v>
      </c>
      <c r="E221" s="12">
        <f t="shared" si="56"/>
        <v>0</v>
      </c>
      <c r="F221" s="12">
        <f t="shared" si="56"/>
        <v>139873.70000000001</v>
      </c>
      <c r="G221" s="12">
        <f t="shared" si="56"/>
        <v>17874726.300000001</v>
      </c>
      <c r="I221" s="3"/>
    </row>
    <row r="222" spans="1:9" x14ac:dyDescent="0.2">
      <c r="A222" s="10" t="s">
        <v>181</v>
      </c>
      <c r="B222" s="11" t="s">
        <v>182</v>
      </c>
      <c r="C222" s="86">
        <f>SUM(C223:C232)</f>
        <v>12554600</v>
      </c>
      <c r="D222" s="86">
        <f t="shared" ref="D222:G222" si="57">SUM(D223:D232)</f>
        <v>139873.70000000001</v>
      </c>
      <c r="E222" s="86">
        <f t="shared" si="57"/>
        <v>0</v>
      </c>
      <c r="F222" s="86">
        <f t="shared" si="57"/>
        <v>139873.70000000001</v>
      </c>
      <c r="G222" s="86">
        <f t="shared" si="57"/>
        <v>12414726.300000001</v>
      </c>
      <c r="I222" s="3"/>
    </row>
    <row r="223" spans="1:9" x14ac:dyDescent="0.2">
      <c r="A223" s="18" t="s">
        <v>183</v>
      </c>
      <c r="B223" s="19" t="s">
        <v>184</v>
      </c>
      <c r="C223" s="6"/>
      <c r="D223" s="4">
        <f>+Abril!F208</f>
        <v>0</v>
      </c>
      <c r="F223" s="4">
        <f t="shared" ref="F223:F231" si="58">+E223+D223</f>
        <v>0</v>
      </c>
      <c r="G223" s="17">
        <f t="shared" ref="G223:G231" si="59">+C223-F223</f>
        <v>0</v>
      </c>
      <c r="I223" s="3"/>
    </row>
    <row r="224" spans="1:9" x14ac:dyDescent="0.2">
      <c r="A224" s="18" t="s">
        <v>185</v>
      </c>
      <c r="B224" s="24" t="s">
        <v>186</v>
      </c>
      <c r="C224" s="6"/>
      <c r="D224" s="4">
        <f>+Abril!F209</f>
        <v>0</v>
      </c>
      <c r="F224" s="4">
        <f t="shared" si="58"/>
        <v>0</v>
      </c>
      <c r="G224" s="17">
        <f t="shared" si="59"/>
        <v>0</v>
      </c>
      <c r="I224" s="3"/>
    </row>
    <row r="225" spans="1:9" x14ac:dyDescent="0.2">
      <c r="A225" s="18" t="s">
        <v>187</v>
      </c>
      <c r="B225" s="24" t="s">
        <v>188</v>
      </c>
      <c r="C225" s="6">
        <v>3400000</v>
      </c>
      <c r="D225" s="4">
        <f>+Abril!F210</f>
        <v>0</v>
      </c>
      <c r="F225" s="4">
        <f t="shared" si="58"/>
        <v>0</v>
      </c>
      <c r="G225" s="17">
        <f t="shared" si="59"/>
        <v>3400000</v>
      </c>
      <c r="I225" s="3"/>
    </row>
    <row r="226" spans="1:9" x14ac:dyDescent="0.2">
      <c r="A226" s="18" t="s">
        <v>189</v>
      </c>
      <c r="B226" s="24" t="s">
        <v>190</v>
      </c>
      <c r="C226" s="6"/>
      <c r="D226" s="4">
        <f>+Abril!F211</f>
        <v>0</v>
      </c>
      <c r="F226" s="4">
        <f t="shared" si="58"/>
        <v>0</v>
      </c>
      <c r="G226" s="17">
        <f t="shared" si="59"/>
        <v>0</v>
      </c>
      <c r="I226" s="3"/>
    </row>
    <row r="227" spans="1:9" x14ac:dyDescent="0.2">
      <c r="A227" s="18" t="s">
        <v>191</v>
      </c>
      <c r="B227" s="24" t="s">
        <v>192</v>
      </c>
      <c r="C227" s="6"/>
      <c r="D227" s="4">
        <f>+Abril!F212</f>
        <v>130343.7</v>
      </c>
      <c r="F227" s="4">
        <f t="shared" si="58"/>
        <v>130343.7</v>
      </c>
      <c r="G227" s="17">
        <f t="shared" si="59"/>
        <v>-130343.7</v>
      </c>
      <c r="I227" s="3"/>
    </row>
    <row r="228" spans="1:9" x14ac:dyDescent="0.2">
      <c r="A228" s="18" t="s">
        <v>193</v>
      </c>
      <c r="B228" s="24" t="s">
        <v>194</v>
      </c>
      <c r="C228" s="6"/>
      <c r="D228" s="4">
        <f>+Abril!F213</f>
        <v>0</v>
      </c>
      <c r="F228" s="4">
        <f t="shared" si="58"/>
        <v>0</v>
      </c>
      <c r="G228" s="17">
        <f t="shared" si="59"/>
        <v>0</v>
      </c>
      <c r="I228" s="3"/>
    </row>
    <row r="229" spans="1:9" x14ac:dyDescent="0.2">
      <c r="A229" s="18" t="s">
        <v>195</v>
      </c>
      <c r="B229" s="24" t="s">
        <v>196</v>
      </c>
      <c r="C229" s="6">
        <v>127400</v>
      </c>
      <c r="D229" s="4">
        <f>+Abril!F214</f>
        <v>0</v>
      </c>
      <c r="F229" s="4">
        <f t="shared" si="58"/>
        <v>0</v>
      </c>
      <c r="G229" s="17">
        <f t="shared" si="59"/>
        <v>127400</v>
      </c>
      <c r="I229" s="3"/>
    </row>
    <row r="230" spans="1:9" x14ac:dyDescent="0.2">
      <c r="A230" s="18" t="s">
        <v>197</v>
      </c>
      <c r="B230" s="24" t="s">
        <v>198</v>
      </c>
      <c r="D230" s="4">
        <f>+Abril!F215</f>
        <v>9530</v>
      </c>
      <c r="F230" s="4">
        <f t="shared" si="58"/>
        <v>9530</v>
      </c>
      <c r="G230" s="17">
        <f t="shared" si="59"/>
        <v>-9530</v>
      </c>
      <c r="I230" s="3"/>
    </row>
    <row r="231" spans="1:9" x14ac:dyDescent="0.2">
      <c r="A231" s="18" t="s">
        <v>199</v>
      </c>
      <c r="B231" s="24" t="s">
        <v>200</v>
      </c>
      <c r="D231" s="4">
        <f>+Abril!F216</f>
        <v>0</v>
      </c>
      <c r="F231" s="4">
        <f t="shared" si="58"/>
        <v>0</v>
      </c>
      <c r="G231" s="17">
        <f t="shared" si="59"/>
        <v>0</v>
      </c>
      <c r="I231" s="3"/>
    </row>
    <row r="232" spans="1:9" x14ac:dyDescent="0.2">
      <c r="A232" s="18" t="s">
        <v>327</v>
      </c>
      <c r="B232" s="24" t="s">
        <v>328</v>
      </c>
      <c r="C232" s="4">
        <v>9027200</v>
      </c>
      <c r="F232" s="4">
        <f t="shared" ref="F232" si="60">+E232+D232</f>
        <v>0</v>
      </c>
      <c r="G232" s="17">
        <f t="shared" ref="G232" si="61">+C232-F232</f>
        <v>9027200</v>
      </c>
      <c r="I232" s="3"/>
    </row>
    <row r="233" spans="1:9" x14ac:dyDescent="0.2">
      <c r="A233" s="18"/>
      <c r="B233" s="24"/>
      <c r="C233" s="14"/>
      <c r="D233" s="14"/>
      <c r="E233" s="14"/>
      <c r="F233" s="14"/>
      <c r="G233" s="13"/>
      <c r="I233" s="3"/>
    </row>
    <row r="234" spans="1:9" x14ac:dyDescent="0.2">
      <c r="A234" s="10" t="s">
        <v>201</v>
      </c>
      <c r="B234" s="37" t="s">
        <v>202</v>
      </c>
      <c r="C234" s="12">
        <f>+C235</f>
        <v>5460000</v>
      </c>
      <c r="D234" s="12">
        <f t="shared" ref="D234:G234" si="62">+D235</f>
        <v>0</v>
      </c>
      <c r="E234" s="12">
        <f t="shared" si="62"/>
        <v>0</v>
      </c>
      <c r="F234" s="12">
        <f t="shared" si="62"/>
        <v>0</v>
      </c>
      <c r="G234" s="12">
        <f t="shared" si="62"/>
        <v>5460000</v>
      </c>
      <c r="I234" s="3"/>
    </row>
    <row r="235" spans="1:9" x14ac:dyDescent="0.2">
      <c r="A235" s="10" t="s">
        <v>203</v>
      </c>
      <c r="B235" s="37" t="s">
        <v>204</v>
      </c>
      <c r="C235" s="14">
        <f>SUM(C236:C242)</f>
        <v>5460000</v>
      </c>
      <c r="D235" s="14">
        <f t="shared" ref="D235:G235" si="63">SUM(D236:D242)</f>
        <v>0</v>
      </c>
      <c r="E235" s="14">
        <f t="shared" si="63"/>
        <v>0</v>
      </c>
      <c r="F235" s="14">
        <f t="shared" si="63"/>
        <v>0</v>
      </c>
      <c r="G235" s="14">
        <f t="shared" si="63"/>
        <v>5460000</v>
      </c>
      <c r="I235" s="3"/>
    </row>
    <row r="236" spans="1:9" x14ac:dyDescent="0.2">
      <c r="A236" s="18" t="s">
        <v>205</v>
      </c>
      <c r="B236" s="24" t="s">
        <v>206</v>
      </c>
      <c r="D236" s="4">
        <f>+Abril!F221</f>
        <v>0</v>
      </c>
      <c r="F236" s="4">
        <f t="shared" ref="F236:F240" si="64">+E236+D236</f>
        <v>0</v>
      </c>
      <c r="G236" s="17">
        <f t="shared" ref="G236:G240" si="65">+C236-F236</f>
        <v>0</v>
      </c>
      <c r="I236" s="3"/>
    </row>
    <row r="237" spans="1:9" x14ac:dyDescent="0.2">
      <c r="A237" s="18" t="s">
        <v>207</v>
      </c>
      <c r="B237" s="24" t="s">
        <v>240</v>
      </c>
      <c r="C237" s="4">
        <v>900000</v>
      </c>
      <c r="D237" s="4">
        <f>+Abril!F222</f>
        <v>0</v>
      </c>
      <c r="F237" s="4">
        <f t="shared" si="64"/>
        <v>0</v>
      </c>
      <c r="G237" s="17">
        <f t="shared" si="65"/>
        <v>900000</v>
      </c>
      <c r="I237" s="3"/>
    </row>
    <row r="238" spans="1:9" x14ac:dyDescent="0.2">
      <c r="A238" s="18" t="s">
        <v>208</v>
      </c>
      <c r="B238" s="3" t="s">
        <v>320</v>
      </c>
      <c r="D238" s="4">
        <f>+Abril!F223</f>
        <v>0</v>
      </c>
      <c r="F238" s="4">
        <f t="shared" si="64"/>
        <v>0</v>
      </c>
      <c r="G238" s="17">
        <f t="shared" si="65"/>
        <v>0</v>
      </c>
      <c r="I238" s="3"/>
    </row>
    <row r="239" spans="1:9" x14ac:dyDescent="0.2">
      <c r="A239" s="18" t="s">
        <v>209</v>
      </c>
      <c r="B239" s="3" t="s">
        <v>321</v>
      </c>
      <c r="C239" s="4">
        <v>840000</v>
      </c>
      <c r="D239" s="4">
        <f>+Abril!F224</f>
        <v>0</v>
      </c>
      <c r="F239" s="4">
        <f t="shared" si="64"/>
        <v>0</v>
      </c>
      <c r="G239" s="17">
        <f t="shared" si="65"/>
        <v>840000</v>
      </c>
      <c r="I239" s="3"/>
    </row>
    <row r="240" spans="1:9" x14ac:dyDescent="0.2">
      <c r="A240" s="18" t="s">
        <v>210</v>
      </c>
      <c r="B240" s="24" t="s">
        <v>322</v>
      </c>
      <c r="C240" s="4">
        <v>1400000</v>
      </c>
      <c r="D240" s="4">
        <f>+Abril!F225</f>
        <v>0</v>
      </c>
      <c r="F240" s="4">
        <f t="shared" si="64"/>
        <v>0</v>
      </c>
      <c r="G240" s="17">
        <f t="shared" si="65"/>
        <v>1400000</v>
      </c>
      <c r="I240" s="3"/>
    </row>
    <row r="241" spans="1:9" x14ac:dyDescent="0.2">
      <c r="A241" s="18" t="s">
        <v>323</v>
      </c>
      <c r="B241" s="24" t="s">
        <v>325</v>
      </c>
      <c r="C241" s="4">
        <v>1200000</v>
      </c>
      <c r="F241" s="4">
        <f t="shared" ref="F241:F242" si="66">+E241+D241</f>
        <v>0</v>
      </c>
      <c r="G241" s="17">
        <f t="shared" ref="G241:G242" si="67">+C241-F241</f>
        <v>1200000</v>
      </c>
      <c r="I241" s="3"/>
    </row>
    <row r="242" spans="1:9" x14ac:dyDescent="0.2">
      <c r="A242" s="18" t="s">
        <v>324</v>
      </c>
      <c r="B242" s="3" t="s">
        <v>326</v>
      </c>
      <c r="C242" s="4">
        <v>1120000</v>
      </c>
      <c r="F242" s="4">
        <f t="shared" si="66"/>
        <v>0</v>
      </c>
      <c r="G242" s="17">
        <f t="shared" si="67"/>
        <v>1120000</v>
      </c>
      <c r="I242" s="3"/>
    </row>
    <row r="243" spans="1:9" x14ac:dyDescent="0.2">
      <c r="A243" s="18"/>
      <c r="B243" s="19"/>
      <c r="I243" s="3"/>
    </row>
    <row r="244" spans="1:9" x14ac:dyDescent="0.2">
      <c r="A244" s="18"/>
      <c r="B244" s="19"/>
      <c r="I244" s="3"/>
    </row>
    <row r="245" spans="1:9" x14ac:dyDescent="0.2">
      <c r="A245" s="18"/>
      <c r="B245" s="19"/>
      <c r="I245" s="3"/>
    </row>
    <row r="246" spans="1:9" x14ac:dyDescent="0.2">
      <c r="A246" s="18"/>
      <c r="B246" s="19"/>
      <c r="I246" s="3"/>
    </row>
    <row r="247" spans="1:9" x14ac:dyDescent="0.2">
      <c r="A247" s="10" t="s">
        <v>211</v>
      </c>
      <c r="B247" s="11" t="s">
        <v>212</v>
      </c>
      <c r="C247" s="22">
        <f>+C248</f>
        <v>0</v>
      </c>
      <c r="D247" s="12">
        <f t="shared" ref="D247:G248" si="68">+D248</f>
        <v>4954537.46</v>
      </c>
      <c r="E247" s="12">
        <f t="shared" si="68"/>
        <v>0</v>
      </c>
      <c r="F247" s="12">
        <f t="shared" si="68"/>
        <v>4954537.46</v>
      </c>
      <c r="G247" s="12">
        <f t="shared" si="68"/>
        <v>-4954537.46</v>
      </c>
      <c r="I247" s="3"/>
    </row>
    <row r="248" spans="1:9" x14ac:dyDescent="0.2">
      <c r="A248" s="10" t="s">
        <v>213</v>
      </c>
      <c r="B248" s="11" t="s">
        <v>214</v>
      </c>
      <c r="C248" s="22">
        <f>+C249</f>
        <v>0</v>
      </c>
      <c r="D248" s="12">
        <f t="shared" si="68"/>
        <v>4954537.46</v>
      </c>
      <c r="E248" s="12">
        <f t="shared" si="68"/>
        <v>0</v>
      </c>
      <c r="F248" s="12">
        <f t="shared" si="68"/>
        <v>4954537.46</v>
      </c>
      <c r="G248" s="12">
        <f t="shared" si="68"/>
        <v>-4954537.46</v>
      </c>
      <c r="I248" s="3"/>
    </row>
    <row r="249" spans="1:9" x14ac:dyDescent="0.2">
      <c r="A249" s="18" t="s">
        <v>215</v>
      </c>
      <c r="B249" s="19" t="s">
        <v>216</v>
      </c>
      <c r="D249" s="4">
        <f>+Abril!F234</f>
        <v>4954537.46</v>
      </c>
      <c r="F249" s="4">
        <f t="shared" ref="F249:F250" si="69">+E249+D249</f>
        <v>4954537.46</v>
      </c>
      <c r="G249" s="17">
        <f t="shared" ref="G249:G250" si="70">+C249-F249</f>
        <v>-4954537.46</v>
      </c>
      <c r="I249" s="3"/>
    </row>
    <row r="250" spans="1:9" x14ac:dyDescent="0.2">
      <c r="A250" s="18" t="s">
        <v>217</v>
      </c>
      <c r="B250" s="19" t="s">
        <v>218</v>
      </c>
      <c r="D250" s="4">
        <f>+Abril!F235</f>
        <v>0</v>
      </c>
      <c r="F250" s="4">
        <f t="shared" si="69"/>
        <v>0</v>
      </c>
      <c r="G250" s="17">
        <f t="shared" si="70"/>
        <v>0</v>
      </c>
      <c r="I250" s="3"/>
    </row>
    <row r="251" spans="1:9" x14ac:dyDescent="0.2">
      <c r="A251" s="19"/>
      <c r="B251" s="19"/>
      <c r="G251" s="17">
        <f t="shared" ref="G251" si="71">+C251-F251</f>
        <v>0</v>
      </c>
      <c r="I251" s="3"/>
    </row>
    <row r="252" spans="1:9" x14ac:dyDescent="0.2">
      <c r="A252" s="19"/>
      <c r="B252" s="19"/>
      <c r="I252" s="3"/>
    </row>
    <row r="253" spans="1:9" x14ac:dyDescent="0.2">
      <c r="A253" s="10" t="s">
        <v>219</v>
      </c>
      <c r="B253" s="11" t="s">
        <v>220</v>
      </c>
      <c r="C253" s="12">
        <f>+C254</f>
        <v>10812620</v>
      </c>
      <c r="D253" s="12">
        <f t="shared" ref="D253:G254" si="72">+D254</f>
        <v>934958.4</v>
      </c>
      <c r="E253" s="12">
        <f t="shared" si="72"/>
        <v>234872.11000000002</v>
      </c>
      <c r="F253" s="12">
        <f t="shared" si="72"/>
        <v>1169830.51</v>
      </c>
      <c r="G253" s="12">
        <f t="shared" si="72"/>
        <v>9642789.4900000002</v>
      </c>
      <c r="I253" s="3"/>
    </row>
    <row r="254" spans="1:9" x14ac:dyDescent="0.2">
      <c r="A254" s="10" t="s">
        <v>221</v>
      </c>
      <c r="B254" s="11" t="s">
        <v>222</v>
      </c>
      <c r="C254" s="12">
        <f>+C256</f>
        <v>10812620</v>
      </c>
      <c r="D254" s="12">
        <f>+D255</f>
        <v>934958.4</v>
      </c>
      <c r="E254" s="12">
        <f t="shared" si="72"/>
        <v>234872.11000000002</v>
      </c>
      <c r="F254" s="12">
        <f t="shared" si="72"/>
        <v>1169830.51</v>
      </c>
      <c r="G254" s="12">
        <f t="shared" si="72"/>
        <v>9642789.4900000002</v>
      </c>
      <c r="I254" s="3"/>
    </row>
    <row r="255" spans="1:9" x14ac:dyDescent="0.2">
      <c r="A255" s="10" t="s">
        <v>223</v>
      </c>
      <c r="B255" s="11" t="s">
        <v>222</v>
      </c>
      <c r="C255" s="12">
        <f>+C256+C257</f>
        <v>10812620</v>
      </c>
      <c r="D255" s="12">
        <f t="shared" ref="D255" si="73">+D256+D257</f>
        <v>934958.4</v>
      </c>
      <c r="E255" s="12">
        <f t="shared" ref="E255" si="74">+E256+E257</f>
        <v>234872.11000000002</v>
      </c>
      <c r="F255" s="12">
        <f t="shared" ref="F255" si="75">+F256+F257</f>
        <v>1169830.51</v>
      </c>
      <c r="G255" s="12">
        <f t="shared" ref="G255" si="76">+G256+G257</f>
        <v>9642789.4900000002</v>
      </c>
      <c r="I255" s="3"/>
    </row>
    <row r="256" spans="1:9" x14ac:dyDescent="0.2">
      <c r="A256" s="66" t="s">
        <v>224</v>
      </c>
      <c r="B256" s="24" t="s">
        <v>225</v>
      </c>
      <c r="C256" s="6">
        <v>10812620</v>
      </c>
      <c r="D256" s="4">
        <f>+Abril!F241</f>
        <v>895453.76</v>
      </c>
      <c r="E256" s="4">
        <v>224502.66</v>
      </c>
      <c r="F256" s="4">
        <f t="shared" ref="F256" si="77">+E256+D256</f>
        <v>1119956.42</v>
      </c>
      <c r="G256" s="17">
        <f t="shared" ref="G256" si="78">+C256-F256</f>
        <v>9692663.5800000001</v>
      </c>
      <c r="I256" s="3"/>
    </row>
    <row r="257" spans="1:9" x14ac:dyDescent="0.2">
      <c r="A257" s="18" t="s">
        <v>301</v>
      </c>
      <c r="B257" s="19" t="s">
        <v>302</v>
      </c>
      <c r="D257" s="4">
        <f>+Abril!F242</f>
        <v>39504.639999999999</v>
      </c>
      <c r="E257" s="4">
        <v>10369.450000000001</v>
      </c>
      <c r="F257" s="4">
        <f t="shared" ref="F257" si="79">+E257+D257</f>
        <v>49874.09</v>
      </c>
      <c r="G257" s="17">
        <f t="shared" ref="G257" si="80">+C257-F257</f>
        <v>-49874.09</v>
      </c>
      <c r="I257" s="3"/>
    </row>
    <row r="258" spans="1:9" x14ac:dyDescent="0.2">
      <c r="A258" s="19"/>
      <c r="B258" s="19"/>
      <c r="D258" s="6"/>
      <c r="I258" s="3"/>
    </row>
    <row r="259" spans="1:9" x14ac:dyDescent="0.2">
      <c r="A259" s="19"/>
      <c r="B259" s="19"/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19"/>
      <c r="I268" s="3"/>
    </row>
    <row r="269" spans="1:9" x14ac:dyDescent="0.2">
      <c r="A269" s="19"/>
      <c r="B269" s="19"/>
      <c r="I269" s="3"/>
    </row>
    <row r="270" spans="1:9" x14ac:dyDescent="0.2">
      <c r="A270" s="19"/>
      <c r="B270" s="19"/>
      <c r="I270" s="3"/>
    </row>
    <row r="271" spans="1:9" x14ac:dyDescent="0.2">
      <c r="A271" s="19"/>
      <c r="B271" s="19"/>
      <c r="I271" s="3"/>
    </row>
    <row r="272" spans="1:9" x14ac:dyDescent="0.2">
      <c r="A272" s="19"/>
      <c r="B272" s="19"/>
      <c r="I272" s="3"/>
    </row>
    <row r="273" spans="1:9" x14ac:dyDescent="0.2">
      <c r="A273" s="19"/>
      <c r="B273" s="19"/>
      <c r="I273" s="3"/>
    </row>
    <row r="274" spans="1:9" x14ac:dyDescent="0.2">
      <c r="A274" s="19"/>
      <c r="B274" s="19"/>
      <c r="I274" s="3"/>
    </row>
    <row r="275" spans="1:9" x14ac:dyDescent="0.2">
      <c r="A275" s="19"/>
      <c r="B275" s="19"/>
      <c r="I275" s="3"/>
    </row>
    <row r="276" spans="1:9" x14ac:dyDescent="0.2">
      <c r="A276" s="19"/>
      <c r="B276" s="19"/>
      <c r="I276" s="3"/>
    </row>
    <row r="277" spans="1:9" x14ac:dyDescent="0.2">
      <c r="A277" s="19"/>
      <c r="B277" s="19"/>
      <c r="I277" s="3"/>
    </row>
    <row r="278" spans="1:9" x14ac:dyDescent="0.2">
      <c r="A278" s="19"/>
      <c r="B278" s="19"/>
      <c r="I278" s="3"/>
    </row>
    <row r="279" spans="1:9" x14ac:dyDescent="0.2">
      <c r="A279" s="19"/>
      <c r="B279" s="19"/>
      <c r="I279" s="3"/>
    </row>
    <row r="280" spans="1:9" x14ac:dyDescent="0.2">
      <c r="A280" s="19"/>
      <c r="B280" s="19"/>
      <c r="I280" s="3"/>
    </row>
    <row r="281" spans="1:9" x14ac:dyDescent="0.2">
      <c r="A281" s="19"/>
      <c r="B281" s="19"/>
      <c r="I281" s="3"/>
    </row>
    <row r="282" spans="1:9" x14ac:dyDescent="0.2">
      <c r="A282" s="19"/>
      <c r="B282" s="19"/>
      <c r="I282" s="3"/>
    </row>
    <row r="283" spans="1:9" x14ac:dyDescent="0.2">
      <c r="A283" s="19"/>
      <c r="B283" s="19"/>
      <c r="I283" s="3"/>
    </row>
    <row r="284" spans="1:9" x14ac:dyDescent="0.2">
      <c r="A284" s="19"/>
      <c r="B284" s="19"/>
      <c r="I284" s="3"/>
    </row>
    <row r="285" spans="1:9" x14ac:dyDescent="0.2">
      <c r="A285" s="19"/>
      <c r="B285" s="19"/>
      <c r="I285" s="3"/>
    </row>
    <row r="286" spans="1:9" x14ac:dyDescent="0.2">
      <c r="A286" s="19"/>
      <c r="B286" s="19"/>
      <c r="I286" s="3"/>
    </row>
    <row r="287" spans="1:9" x14ac:dyDescent="0.2">
      <c r="A287" s="19"/>
      <c r="B287" s="19"/>
      <c r="I287" s="3"/>
    </row>
    <row r="288" spans="1:9" x14ac:dyDescent="0.2">
      <c r="A288" s="19"/>
      <c r="B288" s="94" t="s">
        <v>227</v>
      </c>
      <c r="C288" s="94"/>
      <c r="I288" s="3"/>
    </row>
    <row r="289" spans="1:9" x14ac:dyDescent="0.2">
      <c r="A289" s="19"/>
      <c r="B289" s="94" t="s">
        <v>92</v>
      </c>
      <c r="C289" s="94"/>
      <c r="I289" s="3"/>
    </row>
    <row r="290" spans="1:9" x14ac:dyDescent="0.2">
      <c r="A290" s="19"/>
      <c r="B290" s="8"/>
      <c r="C290" s="8"/>
      <c r="I290" s="3"/>
    </row>
    <row r="292" spans="1:9" x14ac:dyDescent="0.2">
      <c r="C292" s="67"/>
      <c r="D292" s="40" t="s">
        <v>252</v>
      </c>
      <c r="F292" s="68">
        <v>43982</v>
      </c>
      <c r="I292" s="3"/>
    </row>
    <row r="293" spans="1:9" x14ac:dyDescent="0.2">
      <c r="C293" s="69"/>
      <c r="F293" s="19"/>
      <c r="G293" s="70"/>
      <c r="I293" s="3"/>
    </row>
    <row r="294" spans="1:9" x14ac:dyDescent="0.2">
      <c r="A294" s="96" t="s">
        <v>3</v>
      </c>
      <c r="B294" s="97"/>
      <c r="C294" s="97"/>
      <c r="D294" s="97" t="s">
        <v>253</v>
      </c>
      <c r="E294" s="97"/>
      <c r="F294" s="97"/>
      <c r="G294" s="98"/>
      <c r="I294" s="3"/>
    </row>
    <row r="295" spans="1:9" x14ac:dyDescent="0.2">
      <c r="A295" s="71" t="s">
        <v>254</v>
      </c>
      <c r="B295" s="72"/>
      <c r="C295" s="73">
        <f>+E9</f>
        <v>7063712.29</v>
      </c>
      <c r="D295" s="63" t="s">
        <v>255</v>
      </c>
      <c r="E295" s="34"/>
      <c r="F295" s="19"/>
      <c r="G295" s="74">
        <f>+E152</f>
        <v>6881500.1799999997</v>
      </c>
      <c r="I295" s="3"/>
    </row>
    <row r="296" spans="1:9" x14ac:dyDescent="0.2">
      <c r="A296" s="71" t="s">
        <v>256</v>
      </c>
      <c r="B296" s="19"/>
      <c r="C296" s="75">
        <f>+Abril!G288</f>
        <v>2214406.0299999998</v>
      </c>
      <c r="D296" s="34" t="s">
        <v>257</v>
      </c>
      <c r="E296" s="34"/>
      <c r="F296" s="19"/>
      <c r="G296" s="74">
        <f>+E162</f>
        <v>347090.19</v>
      </c>
      <c r="I296" s="3"/>
    </row>
    <row r="297" spans="1:9" x14ac:dyDescent="0.2">
      <c r="A297" s="71"/>
      <c r="B297" s="19"/>
      <c r="C297" s="75"/>
      <c r="D297" s="34" t="s">
        <v>258</v>
      </c>
      <c r="E297" s="34"/>
      <c r="F297" s="19"/>
      <c r="G297" s="74">
        <f>+E193</f>
        <v>1048029</v>
      </c>
      <c r="I297" s="3"/>
    </row>
    <row r="298" spans="1:9" x14ac:dyDescent="0.2">
      <c r="A298" s="71"/>
      <c r="B298" s="19"/>
      <c r="C298" s="75"/>
      <c r="D298" s="34" t="s">
        <v>259</v>
      </c>
      <c r="F298" s="3"/>
      <c r="G298" s="74">
        <f>+E222</f>
        <v>0</v>
      </c>
      <c r="I298" s="3"/>
    </row>
    <row r="299" spans="1:9" x14ac:dyDescent="0.2">
      <c r="A299" s="71"/>
      <c r="B299" s="19"/>
      <c r="C299" s="75"/>
      <c r="D299" s="34" t="s">
        <v>260</v>
      </c>
      <c r="E299" s="34"/>
      <c r="F299" s="19"/>
      <c r="G299" s="74">
        <f>+E235</f>
        <v>0</v>
      </c>
      <c r="I299" s="3"/>
    </row>
    <row r="300" spans="1:9" x14ac:dyDescent="0.2">
      <c r="A300" s="71"/>
      <c r="B300" s="19"/>
      <c r="C300" s="75"/>
      <c r="D300" s="76" t="s">
        <v>261</v>
      </c>
      <c r="F300" s="3"/>
      <c r="G300" s="74">
        <f>+E247</f>
        <v>0</v>
      </c>
      <c r="I300" s="3"/>
    </row>
    <row r="301" spans="1:9" x14ac:dyDescent="0.2">
      <c r="A301" s="71"/>
      <c r="B301" s="19"/>
      <c r="C301" s="75"/>
      <c r="D301" s="76" t="s">
        <v>276</v>
      </c>
      <c r="F301" s="3"/>
      <c r="G301" s="74">
        <f>+E253</f>
        <v>234872.11000000002</v>
      </c>
      <c r="I301" s="3"/>
    </row>
    <row r="302" spans="1:9" x14ac:dyDescent="0.2">
      <c r="A302" s="71"/>
      <c r="B302" s="19"/>
      <c r="C302" s="75"/>
      <c r="D302" s="34"/>
      <c r="E302" s="34"/>
      <c r="F302" s="19"/>
      <c r="G302" s="74"/>
      <c r="I302" s="3"/>
    </row>
    <row r="303" spans="1:9" x14ac:dyDescent="0.2">
      <c r="A303" s="71" t="s">
        <v>262</v>
      </c>
      <c r="B303" s="19"/>
      <c r="C303" s="19" t="s">
        <v>262</v>
      </c>
      <c r="D303" s="77" t="s">
        <v>263</v>
      </c>
      <c r="E303" s="77"/>
      <c r="F303" s="78"/>
      <c r="G303" s="79">
        <f>SUM(G295:G302)</f>
        <v>8511491.4800000004</v>
      </c>
      <c r="I303" s="3"/>
    </row>
    <row r="304" spans="1:9" x14ac:dyDescent="0.2">
      <c r="A304" s="71"/>
      <c r="B304" s="19"/>
      <c r="C304" s="19"/>
      <c r="D304" s="34" t="s">
        <v>264</v>
      </c>
      <c r="E304" s="34"/>
      <c r="F304" s="19"/>
      <c r="G304" s="74"/>
      <c r="I304" s="3"/>
    </row>
    <row r="305" spans="1:9" x14ac:dyDescent="0.2">
      <c r="A305" s="71"/>
      <c r="B305" s="19"/>
      <c r="C305" s="19"/>
      <c r="D305" s="34" t="s">
        <v>265</v>
      </c>
      <c r="E305" s="34"/>
      <c r="F305" s="19"/>
      <c r="G305" s="74">
        <f>-19361394.06+0.04</f>
        <v>-19361394.02</v>
      </c>
      <c r="I305" s="3"/>
    </row>
    <row r="306" spans="1:9" x14ac:dyDescent="0.2">
      <c r="A306" s="71"/>
      <c r="B306" s="19"/>
      <c r="C306" s="19"/>
      <c r="D306" s="34" t="s">
        <v>266</v>
      </c>
      <c r="E306" s="34"/>
      <c r="F306" s="19"/>
      <c r="G306" s="74"/>
      <c r="I306" s="3"/>
    </row>
    <row r="307" spans="1:9" x14ac:dyDescent="0.2">
      <c r="A307" s="71"/>
      <c r="B307" s="19"/>
      <c r="C307" s="19"/>
      <c r="D307" s="34" t="s">
        <v>267</v>
      </c>
      <c r="E307" s="34"/>
      <c r="F307" s="80">
        <v>43951</v>
      </c>
      <c r="G307" s="74">
        <f>+Abril!G284*-1</f>
        <v>16493126.23</v>
      </c>
      <c r="I307" s="3"/>
    </row>
    <row r="308" spans="1:9" x14ac:dyDescent="0.2">
      <c r="A308" s="71"/>
      <c r="B308" s="19"/>
      <c r="C308" s="19"/>
      <c r="D308" s="34" t="s">
        <v>266</v>
      </c>
      <c r="E308" s="34"/>
      <c r="F308" s="19"/>
      <c r="G308" s="74" t="s">
        <v>262</v>
      </c>
      <c r="I308" s="3"/>
    </row>
    <row r="309" spans="1:9" x14ac:dyDescent="0.2">
      <c r="A309" s="71"/>
      <c r="B309" s="19"/>
      <c r="C309" s="19"/>
      <c r="D309" s="34" t="s">
        <v>268</v>
      </c>
      <c r="E309" s="34"/>
      <c r="F309" s="19"/>
      <c r="G309" s="74">
        <f>3636964.44-5000</f>
        <v>3631964.44</v>
      </c>
      <c r="I309" s="3"/>
    </row>
    <row r="310" spans="1:9" x14ac:dyDescent="0.2">
      <c r="A310" s="71"/>
      <c r="B310" s="19"/>
      <c r="C310" s="19"/>
      <c r="D310" s="34" t="s">
        <v>264</v>
      </c>
      <c r="E310" s="34"/>
      <c r="F310" s="19"/>
      <c r="G310" s="74"/>
      <c r="I310" s="3"/>
    </row>
    <row r="311" spans="1:9" x14ac:dyDescent="0.2">
      <c r="A311" s="71"/>
      <c r="B311" s="19"/>
      <c r="C311" s="19"/>
      <c r="D311" s="34" t="s">
        <v>269</v>
      </c>
      <c r="E311" s="34"/>
      <c r="F311" s="80">
        <v>43951</v>
      </c>
      <c r="G311" s="74">
        <f>+Abril!G292*-1</f>
        <v>-942238.23</v>
      </c>
      <c r="I311" s="3"/>
    </row>
    <row r="312" spans="1:9" x14ac:dyDescent="0.2">
      <c r="A312" s="71"/>
      <c r="B312" s="19"/>
      <c r="C312" s="19"/>
      <c r="D312" s="34" t="s">
        <v>266</v>
      </c>
      <c r="E312" s="34"/>
      <c r="F312" s="19"/>
      <c r="G312" s="74"/>
      <c r="I312" s="3"/>
    </row>
    <row r="313" spans="1:9" x14ac:dyDescent="0.2">
      <c r="A313" s="71"/>
      <c r="B313" s="19"/>
      <c r="C313" s="19"/>
      <c r="D313" s="34" t="s">
        <v>270</v>
      </c>
      <c r="E313" s="34"/>
      <c r="F313" s="19"/>
      <c r="G313" s="74">
        <v>945168.43</v>
      </c>
      <c r="I313" s="3"/>
    </row>
    <row r="314" spans="1:9" x14ac:dyDescent="0.2">
      <c r="A314" s="71"/>
      <c r="B314" s="19"/>
      <c r="C314" s="19"/>
      <c r="D314" s="34" t="s">
        <v>271</v>
      </c>
      <c r="E314" s="34"/>
      <c r="F314" s="19"/>
      <c r="G314" s="74"/>
      <c r="I314" s="3"/>
    </row>
    <row r="315" spans="1:9" ht="12" thickBot="1" x14ac:dyDescent="0.25">
      <c r="A315" s="81" t="s">
        <v>272</v>
      </c>
      <c r="B315" s="82"/>
      <c r="C315" s="83">
        <f>SUM(C295:C313)+0.01</f>
        <v>9278118.3300000001</v>
      </c>
      <c r="D315" s="84" t="s">
        <v>272</v>
      </c>
      <c r="E315" s="84"/>
      <c r="F315" s="82"/>
      <c r="G315" s="83">
        <f>SUM(G303:G314)</f>
        <v>9278118.3300000001</v>
      </c>
      <c r="H315" s="69"/>
      <c r="I315" s="3"/>
    </row>
    <row r="337" spans="1:9" x14ac:dyDescent="0.2">
      <c r="A337" s="62"/>
      <c r="C337" s="3"/>
      <c r="D337" s="3"/>
      <c r="E337" s="3"/>
      <c r="F337" s="3"/>
      <c r="I337" s="3"/>
    </row>
  </sheetData>
  <mergeCells count="8">
    <mergeCell ref="A294:C294"/>
    <mergeCell ref="D294:G294"/>
    <mergeCell ref="B2:C2"/>
    <mergeCell ref="B3:C3"/>
    <mergeCell ref="B143:C143"/>
    <mergeCell ref="B144:C144"/>
    <mergeCell ref="B288:C288"/>
    <mergeCell ref="B289:C289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5"/>
  <sheetViews>
    <sheetView workbookViewId="0">
      <selection activeCell="A260" sqref="A260:XFD284"/>
    </sheetView>
  </sheetViews>
  <sheetFormatPr baseColWidth="10" defaultColWidth="11.42578125" defaultRowHeight="11.25" x14ac:dyDescent="0.2"/>
  <cols>
    <col min="1" max="1" width="6.7109375" style="3" customWidth="1"/>
    <col min="2" max="2" width="22.140625" style="3" customWidth="1"/>
    <col min="3" max="3" width="12.85546875" style="4" bestFit="1" customWidth="1"/>
    <col min="4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286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 t="shared" ref="C9:D9" si="0">+C11+C53</f>
        <v>140308042</v>
      </c>
      <c r="D9" s="12">
        <f t="shared" si="0"/>
        <v>38803205.770000003</v>
      </c>
      <c r="E9" s="12">
        <f>+E11+E53</f>
        <v>6953378.5999999996</v>
      </c>
      <c r="F9" s="12">
        <f t="shared" ref="F9:G9" si="1">+F11+F53</f>
        <v>88307270.189999998</v>
      </c>
      <c r="G9" s="12">
        <f t="shared" si="1"/>
        <v>178730171.81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2">+C12</f>
        <v>13578642</v>
      </c>
      <c r="D11" s="12">
        <f t="shared" si="2"/>
        <v>2648808.9499999997</v>
      </c>
      <c r="E11" s="12">
        <f>+E12</f>
        <v>557089.6</v>
      </c>
      <c r="F11" s="12">
        <f t="shared" ref="F11:G11" si="3">+F12+F53</f>
        <v>45756584.369999997</v>
      </c>
      <c r="G11" s="12">
        <f t="shared" si="3"/>
        <v>94551457.629999995</v>
      </c>
    </row>
    <row r="12" spans="1:11" x14ac:dyDescent="0.2">
      <c r="A12" s="15" t="s">
        <v>6</v>
      </c>
      <c r="B12" s="16" t="s">
        <v>7</v>
      </c>
      <c r="C12" s="12">
        <f t="shared" ref="C12:G12" si="4">+C13+C27+C33+C44+C48</f>
        <v>13578642</v>
      </c>
      <c r="D12" s="12">
        <f t="shared" si="4"/>
        <v>2648808.9499999997</v>
      </c>
      <c r="E12" s="12">
        <f t="shared" si="4"/>
        <v>557089.6</v>
      </c>
      <c r="F12" s="12">
        <f t="shared" si="4"/>
        <v>3205898.5500000003</v>
      </c>
      <c r="G12" s="12">
        <f t="shared" si="4"/>
        <v>10372743.449999999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5">SUM(C14:C25)</f>
        <v>613942</v>
      </c>
      <c r="D13" s="12">
        <f t="shared" si="5"/>
        <v>507876.91000000003</v>
      </c>
      <c r="E13" s="12">
        <f t="shared" si="5"/>
        <v>133559</v>
      </c>
      <c r="F13" s="12">
        <f t="shared" si="5"/>
        <v>641435.91</v>
      </c>
      <c r="G13" s="12">
        <f t="shared" si="5"/>
        <v>-27493.910000000033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+Mayo!F14</f>
        <v>439852.91000000003</v>
      </c>
      <c r="E14" s="4">
        <v>118451</v>
      </c>
      <c r="F14" s="4">
        <f>+E14+D14</f>
        <v>558303.91</v>
      </c>
      <c r="G14" s="17">
        <f>+C14-F14</f>
        <v>-150903.91000000003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+Mayo!F15</f>
        <v>1870</v>
      </c>
      <c r="F15" s="4">
        <f t="shared" ref="F15:F25" si="6">+E15+D15</f>
        <v>1870</v>
      </c>
      <c r="G15" s="17">
        <f t="shared" ref="G15:G25" si="7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+Mayo!F16</f>
        <v>0</v>
      </c>
      <c r="F16" s="4">
        <f t="shared" si="6"/>
        <v>0</v>
      </c>
      <c r="G16" s="17">
        <f t="shared" si="7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+Mayo!F17</f>
        <v>0</v>
      </c>
      <c r="F17" s="4">
        <f t="shared" si="6"/>
        <v>0</v>
      </c>
      <c r="G17" s="17">
        <f t="shared" si="7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+Mayo!F18</f>
        <v>22624</v>
      </c>
      <c r="E18" s="4">
        <v>9998</v>
      </c>
      <c r="F18" s="4">
        <f t="shared" si="6"/>
        <v>32622</v>
      </c>
      <c r="G18" s="17">
        <f t="shared" si="7"/>
        <v>66260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+Mayo!F19</f>
        <v>7130</v>
      </c>
      <c r="E19" s="4">
        <v>1710</v>
      </c>
      <c r="F19" s="4">
        <f t="shared" si="6"/>
        <v>8840</v>
      </c>
      <c r="G19" s="17">
        <f t="shared" si="7"/>
        <v>27560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+Mayo!F20</f>
        <v>0</v>
      </c>
      <c r="F20" s="4">
        <f t="shared" si="6"/>
        <v>0</v>
      </c>
      <c r="G20" s="17">
        <f t="shared" si="7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+Mayo!F21</f>
        <v>0</v>
      </c>
      <c r="F21" s="4">
        <f t="shared" si="6"/>
        <v>0</v>
      </c>
      <c r="G21" s="17">
        <f t="shared" si="7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+Mayo!F22</f>
        <v>25400</v>
      </c>
      <c r="E22" s="4">
        <v>3400</v>
      </c>
      <c r="F22" s="4">
        <f t="shared" si="6"/>
        <v>28800</v>
      </c>
      <c r="G22" s="17">
        <f t="shared" si="7"/>
        <v>18660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+Mayo!F23</f>
        <v>0</v>
      </c>
      <c r="F23" s="4">
        <f t="shared" si="6"/>
        <v>0</v>
      </c>
      <c r="G23" s="17">
        <f t="shared" si="7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+Mayo!F24</f>
        <v>8500</v>
      </c>
      <c r="F24" s="4">
        <f t="shared" si="6"/>
        <v>8500</v>
      </c>
      <c r="G24" s="17">
        <f t="shared" si="7"/>
        <v>15300</v>
      </c>
      <c r="J24" s="4"/>
    </row>
    <row r="25" spans="1:11" x14ac:dyDescent="0.2">
      <c r="A25" s="18" t="s">
        <v>242</v>
      </c>
      <c r="B25" s="19" t="s">
        <v>226</v>
      </c>
      <c r="D25" s="4">
        <f>+Mayo!F25</f>
        <v>2500</v>
      </c>
      <c r="F25" s="4">
        <f t="shared" si="6"/>
        <v>2500</v>
      </c>
      <c r="G25" s="17">
        <f t="shared" si="7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8">SUM(D28:D30)</f>
        <v>837374.18</v>
      </c>
      <c r="E27" s="22">
        <f t="shared" si="8"/>
        <v>125556.98999999999</v>
      </c>
      <c r="F27" s="22">
        <f t="shared" si="8"/>
        <v>962931.17</v>
      </c>
      <c r="G27" s="22">
        <f t="shared" si="8"/>
        <v>542068.82999999996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+Mayo!F28</f>
        <v>837374.18</v>
      </c>
      <c r="E28" s="20">
        <v>125556.98999999999</v>
      </c>
      <c r="F28" s="4">
        <f t="shared" ref="F28:F30" si="9">+E28+D28</f>
        <v>962931.17</v>
      </c>
      <c r="G28" s="17">
        <f t="shared" ref="G28:G30" si="10">+C28-F28</f>
        <v>542068.82999999996</v>
      </c>
    </row>
    <row r="29" spans="1:11" x14ac:dyDescent="0.2">
      <c r="A29" s="18" t="s">
        <v>34</v>
      </c>
      <c r="D29" s="4">
        <f>+Mayo!F29</f>
        <v>0</v>
      </c>
      <c r="F29" s="4">
        <f t="shared" si="9"/>
        <v>0</v>
      </c>
      <c r="G29" s="17">
        <f t="shared" si="10"/>
        <v>0</v>
      </c>
    </row>
    <row r="30" spans="1:11" x14ac:dyDescent="0.2">
      <c r="A30" s="18" t="s">
        <v>35</v>
      </c>
      <c r="D30" s="4">
        <f>+Mayo!F30</f>
        <v>0</v>
      </c>
      <c r="F30" s="4">
        <f t="shared" si="9"/>
        <v>0</v>
      </c>
      <c r="G30" s="17">
        <f t="shared" si="10"/>
        <v>0</v>
      </c>
    </row>
    <row r="31" spans="1:11" x14ac:dyDescent="0.2">
      <c r="A31" s="18"/>
      <c r="B31" s="19"/>
      <c r="G31" s="21"/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11">SUM(D34:D42)</f>
        <v>85324</v>
      </c>
      <c r="E33" s="22">
        <f t="shared" si="11"/>
        <v>8967.5</v>
      </c>
      <c r="F33" s="22">
        <f t="shared" si="11"/>
        <v>94291.5</v>
      </c>
      <c r="G33" s="22">
        <f t="shared" si="11"/>
        <v>11365408.5</v>
      </c>
    </row>
    <row r="34" spans="1:9" x14ac:dyDescent="0.2">
      <c r="A34" s="18" t="s">
        <v>38</v>
      </c>
      <c r="B34" s="19" t="s">
        <v>39</v>
      </c>
      <c r="D34" s="4">
        <f>+Mayo!F34</f>
        <v>0</v>
      </c>
      <c r="F34" s="4">
        <f t="shared" ref="F34:F39" si="12">+E34+D34</f>
        <v>0</v>
      </c>
      <c r="G34" s="17">
        <f t="shared" ref="G34:G39" si="13">+C34-F34</f>
        <v>0</v>
      </c>
    </row>
    <row r="35" spans="1:9" x14ac:dyDescent="0.2">
      <c r="A35" s="18" t="s">
        <v>40</v>
      </c>
      <c r="B35" s="3" t="s">
        <v>41</v>
      </c>
      <c r="D35" s="4">
        <f>+Mayo!F35</f>
        <v>0</v>
      </c>
      <c r="F35" s="4">
        <f t="shared" si="12"/>
        <v>0</v>
      </c>
      <c r="G35" s="17">
        <f t="shared" si="13"/>
        <v>0</v>
      </c>
    </row>
    <row r="36" spans="1:9" x14ac:dyDescent="0.2">
      <c r="A36" s="18" t="s">
        <v>42</v>
      </c>
      <c r="B36" s="3" t="s">
        <v>43</v>
      </c>
      <c r="D36" s="4">
        <f>+Mayo!F36</f>
        <v>0</v>
      </c>
      <c r="F36" s="4">
        <f t="shared" si="12"/>
        <v>0</v>
      </c>
      <c r="G36" s="17">
        <f t="shared" si="13"/>
        <v>0</v>
      </c>
    </row>
    <row r="37" spans="1:9" x14ac:dyDescent="0.2">
      <c r="A37" s="18" t="s">
        <v>44</v>
      </c>
      <c r="B37" s="3" t="s">
        <v>45</v>
      </c>
      <c r="D37" s="4">
        <f>+Mayo!F37</f>
        <v>0</v>
      </c>
      <c r="F37" s="4">
        <f t="shared" si="12"/>
        <v>0</v>
      </c>
      <c r="G37" s="17">
        <f t="shared" si="13"/>
        <v>0</v>
      </c>
    </row>
    <row r="38" spans="1:9" x14ac:dyDescent="0.2">
      <c r="A38" s="18" t="s">
        <v>46</v>
      </c>
      <c r="B38" s="3" t="s">
        <v>47</v>
      </c>
      <c r="D38" s="4">
        <f>+Mayo!F38</f>
        <v>0</v>
      </c>
      <c r="F38" s="4">
        <f t="shared" si="12"/>
        <v>0</v>
      </c>
      <c r="G38" s="17">
        <f t="shared" si="13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+Mayo!F39</f>
        <v>36050</v>
      </c>
      <c r="E39" s="4">
        <v>5075</v>
      </c>
      <c r="F39" s="4">
        <f t="shared" si="12"/>
        <v>41125</v>
      </c>
      <c r="G39" s="17">
        <f t="shared" si="13"/>
        <v>-41125</v>
      </c>
    </row>
    <row r="40" spans="1:9" x14ac:dyDescent="0.2">
      <c r="A40" s="18" t="s">
        <v>305</v>
      </c>
      <c r="B40" s="19" t="s">
        <v>308</v>
      </c>
      <c r="D40" s="4">
        <f>+Mayo!F40</f>
        <v>900</v>
      </c>
      <c r="F40" s="4">
        <f t="shared" ref="F40:F41" si="14">+E40+D40</f>
        <v>900</v>
      </c>
      <c r="G40" s="17">
        <f t="shared" ref="G40:G41" si="15">+C40-F40</f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+Mayo!F41</f>
        <v>48374</v>
      </c>
      <c r="E41" s="4">
        <v>3892.5</v>
      </c>
      <c r="F41" s="4">
        <f t="shared" si="14"/>
        <v>52266.5</v>
      </c>
      <c r="G41" s="17">
        <f t="shared" si="15"/>
        <v>594813.5</v>
      </c>
    </row>
    <row r="42" spans="1:9" x14ac:dyDescent="0.2">
      <c r="A42" s="18" t="s">
        <v>332</v>
      </c>
      <c r="B42" s="19" t="s">
        <v>333</v>
      </c>
      <c r="C42" s="4">
        <v>10812620</v>
      </c>
      <c r="F42" s="4">
        <f t="shared" ref="F42" si="16">+E42+D42</f>
        <v>0</v>
      </c>
      <c r="G42" s="17">
        <f t="shared" ref="G42" si="17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8">+D45+D46</f>
        <v>1198086.67</v>
      </c>
      <c r="E44" s="23">
        <f t="shared" si="18"/>
        <v>253113.88999999998</v>
      </c>
      <c r="F44" s="23">
        <f t="shared" si="18"/>
        <v>1451200.56</v>
      </c>
      <c r="G44" s="23">
        <f t="shared" si="18"/>
        <v>-1451200.56</v>
      </c>
    </row>
    <row r="45" spans="1:9" x14ac:dyDescent="0.2">
      <c r="A45" s="18" t="s">
        <v>50</v>
      </c>
      <c r="B45" s="24" t="s">
        <v>51</v>
      </c>
      <c r="D45" s="4">
        <f>+Mayo!F45</f>
        <v>1090568.98</v>
      </c>
      <c r="E45" s="4">
        <v>230421.84</v>
      </c>
      <c r="F45" s="4">
        <f t="shared" ref="F45" si="19">+E45+D45</f>
        <v>1320990.82</v>
      </c>
      <c r="G45" s="17">
        <f t="shared" ref="G45" si="20">+C45-F45</f>
        <v>-1320990.82</v>
      </c>
    </row>
    <row r="46" spans="1:9" x14ac:dyDescent="0.2">
      <c r="A46" s="18" t="s">
        <v>295</v>
      </c>
      <c r="B46" s="24" t="s">
        <v>307</v>
      </c>
      <c r="D46" s="4">
        <f>+Mayo!F46</f>
        <v>107517.69</v>
      </c>
      <c r="E46" s="4">
        <v>22692.05</v>
      </c>
      <c r="F46" s="4">
        <f t="shared" ref="F46" si="21">+E46+D46</f>
        <v>130209.74</v>
      </c>
      <c r="G46" s="17">
        <f t="shared" ref="G46" si="22">+C46-F46</f>
        <v>-130209.74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23">+D49</f>
        <v>20147.189999999999</v>
      </c>
      <c r="E48" s="26">
        <f t="shared" si="23"/>
        <v>35892.22</v>
      </c>
      <c r="F48" s="26">
        <f t="shared" si="23"/>
        <v>56039.41</v>
      </c>
      <c r="G48" s="26">
        <f t="shared" si="23"/>
        <v>-56039.41</v>
      </c>
      <c r="I48" s="6"/>
    </row>
    <row r="49" spans="1:9" x14ac:dyDescent="0.2">
      <c r="A49" s="28" t="s">
        <v>54</v>
      </c>
      <c r="B49" s="19" t="s">
        <v>55</v>
      </c>
      <c r="D49" s="4">
        <f>+Mayo!F49</f>
        <v>20147.189999999999</v>
      </c>
      <c r="E49" s="4">
        <v>35892.22</v>
      </c>
      <c r="F49" s="4">
        <f t="shared" ref="F49" si="24">+E49+D49</f>
        <v>56039.41</v>
      </c>
      <c r="G49" s="17">
        <f t="shared" ref="G49" si="25">+C49-F49</f>
        <v>-56039.41</v>
      </c>
    </row>
    <row r="50" spans="1:9" x14ac:dyDescent="0.2">
      <c r="A50" s="18"/>
      <c r="B50" s="19"/>
    </row>
    <row r="51" spans="1:9" x14ac:dyDescent="0.2">
      <c r="A51" s="18"/>
      <c r="B51" s="19"/>
    </row>
    <row r="52" spans="1:9" x14ac:dyDescent="0.2">
      <c r="A52" s="18"/>
      <c r="B52" s="19"/>
      <c r="I52" s="3"/>
    </row>
    <row r="53" spans="1:9" x14ac:dyDescent="0.2">
      <c r="A53" s="15" t="s">
        <v>56</v>
      </c>
      <c r="B53" s="16" t="s">
        <v>57</v>
      </c>
      <c r="C53" s="22">
        <f>+C54</f>
        <v>126729400</v>
      </c>
      <c r="D53" s="22">
        <f t="shared" ref="D53:G53" si="26">+D54</f>
        <v>36154396.82</v>
      </c>
      <c r="E53" s="22">
        <f t="shared" si="26"/>
        <v>6396289</v>
      </c>
      <c r="F53" s="22">
        <f t="shared" si="26"/>
        <v>42550685.82</v>
      </c>
      <c r="G53" s="22">
        <f t="shared" si="26"/>
        <v>84178714.179999992</v>
      </c>
      <c r="H53" s="17"/>
      <c r="I53" s="3"/>
    </row>
    <row r="54" spans="1:9" x14ac:dyDescent="0.2">
      <c r="A54" s="29" t="s">
        <v>58</v>
      </c>
      <c r="B54" s="13" t="s">
        <v>59</v>
      </c>
      <c r="C54" s="22">
        <f>SUM(C55:C67)</f>
        <v>126729400</v>
      </c>
      <c r="D54" s="22">
        <f t="shared" ref="D54:G54" si="27">SUM(D55:D67)</f>
        <v>36154396.82</v>
      </c>
      <c r="E54" s="22">
        <f t="shared" si="27"/>
        <v>6396289</v>
      </c>
      <c r="F54" s="22">
        <f t="shared" si="27"/>
        <v>42550685.82</v>
      </c>
      <c r="G54" s="22">
        <f t="shared" si="27"/>
        <v>84178714.179999992</v>
      </c>
      <c r="I54" s="3"/>
    </row>
    <row r="55" spans="1:9" x14ac:dyDescent="0.2">
      <c r="A55" s="18" t="s">
        <v>60</v>
      </c>
      <c r="B55" s="19" t="s">
        <v>61</v>
      </c>
      <c r="C55" s="4">
        <v>36669400</v>
      </c>
      <c r="D55" s="4">
        <f>+Mayo!F55</f>
        <v>33813291.420000002</v>
      </c>
      <c r="E55" s="4">
        <v>6261862</v>
      </c>
      <c r="F55" s="4">
        <f t="shared" ref="F55:F63" si="28">+E55+D55</f>
        <v>40075153.420000002</v>
      </c>
      <c r="G55" s="17">
        <f t="shared" ref="G55:G63" si="29">+C55-F55</f>
        <v>-3405753.4200000018</v>
      </c>
      <c r="I55" s="3"/>
    </row>
    <row r="56" spans="1:9" x14ac:dyDescent="0.2">
      <c r="A56" s="18" t="s">
        <v>62</v>
      </c>
      <c r="B56" s="19" t="s">
        <v>63</v>
      </c>
      <c r="D56" s="4">
        <f>+Mayo!F56</f>
        <v>0</v>
      </c>
      <c r="F56" s="4">
        <f t="shared" si="28"/>
        <v>0</v>
      </c>
      <c r="G56" s="17">
        <f t="shared" si="29"/>
        <v>0</v>
      </c>
      <c r="I56" s="3"/>
    </row>
    <row r="57" spans="1:9" x14ac:dyDescent="0.2">
      <c r="A57" s="18" t="s">
        <v>64</v>
      </c>
      <c r="B57" s="19" t="s">
        <v>65</v>
      </c>
      <c r="D57" s="4">
        <f>+Mayo!F57</f>
        <v>0</v>
      </c>
      <c r="F57" s="4">
        <f t="shared" si="28"/>
        <v>0</v>
      </c>
      <c r="G57" s="17">
        <f t="shared" si="29"/>
        <v>0</v>
      </c>
      <c r="I57" s="3"/>
    </row>
    <row r="58" spans="1:9" x14ac:dyDescent="0.2">
      <c r="A58" s="18" t="s">
        <v>66</v>
      </c>
      <c r="B58" s="19" t="s">
        <v>67</v>
      </c>
      <c r="C58" s="4">
        <v>1820000</v>
      </c>
      <c r="D58" s="4">
        <f>+Mayo!F58</f>
        <v>168816.7</v>
      </c>
      <c r="F58" s="4">
        <f t="shared" si="28"/>
        <v>168816.7</v>
      </c>
      <c r="G58" s="17">
        <f t="shared" si="29"/>
        <v>1651183.3</v>
      </c>
      <c r="I58" s="3"/>
    </row>
    <row r="59" spans="1:9" x14ac:dyDescent="0.2">
      <c r="A59" s="18" t="s">
        <v>68</v>
      </c>
      <c r="B59" s="19" t="s">
        <v>69</v>
      </c>
      <c r="D59" s="4">
        <f>+Mayo!F59</f>
        <v>321500</v>
      </c>
      <c r="F59" s="4">
        <f t="shared" si="28"/>
        <v>321500</v>
      </c>
      <c r="G59" s="17">
        <f t="shared" si="29"/>
        <v>-321500</v>
      </c>
      <c r="I59" s="3"/>
    </row>
    <row r="60" spans="1:9" x14ac:dyDescent="0.2">
      <c r="A60" s="18" t="s">
        <v>70</v>
      </c>
      <c r="B60" s="19" t="s">
        <v>71</v>
      </c>
      <c r="C60" s="4">
        <v>420000</v>
      </c>
      <c r="D60" s="4">
        <f>+Mayo!F60</f>
        <v>270041.24</v>
      </c>
      <c r="E60" s="4">
        <v>21357.74</v>
      </c>
      <c r="F60" s="4">
        <f t="shared" si="28"/>
        <v>291398.98</v>
      </c>
      <c r="G60" s="17">
        <f t="shared" si="29"/>
        <v>128601.02000000002</v>
      </c>
      <c r="I60" s="3"/>
    </row>
    <row r="61" spans="1:9" x14ac:dyDescent="0.2">
      <c r="A61" s="18" t="s">
        <v>72</v>
      </c>
      <c r="B61" s="19" t="s">
        <v>233</v>
      </c>
      <c r="C61" s="4">
        <v>1820000</v>
      </c>
      <c r="D61" s="4">
        <f>+Mayo!F61</f>
        <v>365952.08</v>
      </c>
      <c r="E61" s="4">
        <v>61761.16</v>
      </c>
      <c r="F61" s="4">
        <f t="shared" si="28"/>
        <v>427713.24</v>
      </c>
      <c r="G61" s="17">
        <f t="shared" si="29"/>
        <v>1392286.76</v>
      </c>
      <c r="I61" s="3"/>
    </row>
    <row r="62" spans="1:9" x14ac:dyDescent="0.2">
      <c r="A62" s="18" t="s">
        <v>73</v>
      </c>
      <c r="B62" s="19" t="s">
        <v>74</v>
      </c>
      <c r="D62" s="4">
        <f>+Mayo!F62</f>
        <v>518420</v>
      </c>
      <c r="F62" s="4">
        <f t="shared" si="28"/>
        <v>518420</v>
      </c>
      <c r="G62" s="17">
        <f t="shared" si="29"/>
        <v>-518420</v>
      </c>
      <c r="I62" s="3"/>
    </row>
    <row r="63" spans="1:9" x14ac:dyDescent="0.2">
      <c r="A63" s="18" t="s">
        <v>75</v>
      </c>
      <c r="B63" s="19" t="s">
        <v>275</v>
      </c>
      <c r="D63" s="4">
        <f>+Mayo!F63</f>
        <v>0</v>
      </c>
      <c r="F63" s="4">
        <f t="shared" si="28"/>
        <v>0</v>
      </c>
      <c r="G63" s="17">
        <f t="shared" si="29"/>
        <v>0</v>
      </c>
      <c r="I63" s="3"/>
    </row>
    <row r="64" spans="1:9" x14ac:dyDescent="0.2">
      <c r="A64" s="18" t="s">
        <v>241</v>
      </c>
      <c r="B64" s="3" t="s">
        <v>294</v>
      </c>
      <c r="D64" s="4">
        <f>+Mayo!F64</f>
        <v>150000</v>
      </c>
      <c r="E64" s="4">
        <v>30000</v>
      </c>
      <c r="F64" s="4">
        <f t="shared" ref="F64" si="30">+E64+D64</f>
        <v>180000</v>
      </c>
      <c r="G64" s="17">
        <f t="shared" ref="G64" si="31">+C64-F64</f>
        <v>-180000</v>
      </c>
      <c r="I64" s="3"/>
    </row>
    <row r="65" spans="1:9" x14ac:dyDescent="0.2">
      <c r="A65" s="18" t="s">
        <v>274</v>
      </c>
      <c r="B65" s="19" t="s">
        <v>235</v>
      </c>
      <c r="D65" s="4">
        <f>+Mayo!F65</f>
        <v>7620.48</v>
      </c>
      <c r="E65" s="4">
        <v>21308.1</v>
      </c>
      <c r="F65" s="4">
        <f>+E65+D65</f>
        <v>28928.579999999998</v>
      </c>
      <c r="G65" s="17">
        <f>+C65-F65</f>
        <v>-28928.579999999998</v>
      </c>
      <c r="I65" s="3"/>
    </row>
    <row r="66" spans="1:9" x14ac:dyDescent="0.2">
      <c r="A66" s="18" t="s">
        <v>293</v>
      </c>
      <c r="B66" s="19" t="s">
        <v>318</v>
      </c>
      <c r="C66" s="3"/>
      <c r="D66" s="4">
        <f>+Mayo!F66</f>
        <v>538754.9</v>
      </c>
      <c r="F66" s="4">
        <f>+E66+D66</f>
        <v>538754.9</v>
      </c>
      <c r="G66" s="17">
        <f>+C66-F66</f>
        <v>-538754.9</v>
      </c>
      <c r="I66" s="3"/>
    </row>
    <row r="67" spans="1:9" x14ac:dyDescent="0.2">
      <c r="A67" s="18" t="s">
        <v>334</v>
      </c>
      <c r="B67" s="3" t="s">
        <v>335</v>
      </c>
      <c r="C67" s="4">
        <v>86000000</v>
      </c>
      <c r="F67" s="4">
        <f>+E67+D67</f>
        <v>0</v>
      </c>
      <c r="G67" s="17">
        <f>+C67-F67</f>
        <v>86000000</v>
      </c>
      <c r="I67" s="3"/>
    </row>
    <row r="68" spans="1:9" x14ac:dyDescent="0.2">
      <c r="A68" s="18"/>
      <c r="B68" s="31"/>
      <c r="I68" s="3"/>
    </row>
    <row r="69" spans="1:9" x14ac:dyDescent="0.2">
      <c r="A69" s="18"/>
      <c r="B69" s="31"/>
      <c r="I69" s="3"/>
    </row>
    <row r="70" spans="1:9" x14ac:dyDescent="0.2">
      <c r="A70" s="18"/>
      <c r="B70" s="31"/>
      <c r="I70" s="3"/>
    </row>
    <row r="71" spans="1:9" x14ac:dyDescent="0.2">
      <c r="A71" s="18"/>
      <c r="B71" s="31"/>
      <c r="I71" s="3"/>
    </row>
    <row r="72" spans="1:9" x14ac:dyDescent="0.2">
      <c r="A72" s="18"/>
      <c r="B72" s="31"/>
      <c r="I72" s="3"/>
    </row>
    <row r="73" spans="1:9" x14ac:dyDescent="0.2">
      <c r="A73" s="18"/>
      <c r="B73" s="5" t="s">
        <v>250</v>
      </c>
      <c r="C73" s="6"/>
      <c r="F73" s="33" t="s">
        <v>286</v>
      </c>
      <c r="I73" s="3"/>
    </row>
    <row r="74" spans="1:9" x14ac:dyDescent="0.2">
      <c r="A74" s="18"/>
      <c r="B74" s="31"/>
      <c r="I74" s="3"/>
    </row>
    <row r="75" spans="1:9" x14ac:dyDescent="0.2">
      <c r="A75" s="18"/>
      <c r="B75" s="31"/>
      <c r="I75" s="3"/>
    </row>
    <row r="76" spans="1:9" x14ac:dyDescent="0.2">
      <c r="A76" s="10" t="s">
        <v>76</v>
      </c>
      <c r="B76" s="11" t="s">
        <v>77</v>
      </c>
      <c r="C76" s="32"/>
      <c r="D76" s="32">
        <f t="shared" ref="D76:G76" si="32">+D77+D84</f>
        <v>0</v>
      </c>
      <c r="E76" s="32">
        <f t="shared" si="32"/>
        <v>0</v>
      </c>
      <c r="F76" s="32">
        <f t="shared" si="32"/>
        <v>0</v>
      </c>
      <c r="G76" s="32">
        <f t="shared" si="32"/>
        <v>0</v>
      </c>
      <c r="I76" s="3"/>
    </row>
    <row r="77" spans="1:9" x14ac:dyDescent="0.2">
      <c r="A77" s="15" t="s">
        <v>78</v>
      </c>
      <c r="B77" s="16" t="s">
        <v>79</v>
      </c>
      <c r="C77" s="23"/>
      <c r="D77" s="23">
        <f t="shared" ref="D77:G77" si="33">+D78</f>
        <v>0</v>
      </c>
      <c r="E77" s="23">
        <f t="shared" si="33"/>
        <v>0</v>
      </c>
      <c r="F77" s="23">
        <f t="shared" si="33"/>
        <v>0</v>
      </c>
      <c r="G77" s="23">
        <f t="shared" si="33"/>
        <v>0</v>
      </c>
      <c r="I77" s="3"/>
    </row>
    <row r="78" spans="1:9" x14ac:dyDescent="0.2">
      <c r="A78" s="15" t="s">
        <v>80</v>
      </c>
      <c r="B78" s="16" t="s">
        <v>81</v>
      </c>
      <c r="C78" s="23"/>
      <c r="D78" s="23">
        <f t="shared" ref="D78:G78" si="34">SUM(D79:D82)</f>
        <v>0</v>
      </c>
      <c r="E78" s="23">
        <f t="shared" si="34"/>
        <v>0</v>
      </c>
      <c r="F78" s="23">
        <f t="shared" si="34"/>
        <v>0</v>
      </c>
      <c r="G78" s="23">
        <f t="shared" si="34"/>
        <v>0</v>
      </c>
      <c r="I78" s="3"/>
    </row>
    <row r="79" spans="1:9" x14ac:dyDescent="0.2">
      <c r="A79" s="18" t="s">
        <v>82</v>
      </c>
      <c r="B79" s="3" t="s">
        <v>83</v>
      </c>
      <c r="D79" s="4">
        <f>+Mayo!F82</f>
        <v>0</v>
      </c>
      <c r="F79" s="4">
        <f t="shared" ref="F79:F80" si="35">+E79+D79</f>
        <v>0</v>
      </c>
      <c r="G79" s="17">
        <f t="shared" ref="G79:G80" si="36">+C79-F79</f>
        <v>0</v>
      </c>
      <c r="I79" s="3"/>
    </row>
    <row r="80" spans="1:9" x14ac:dyDescent="0.2">
      <c r="A80" s="18" t="s">
        <v>84</v>
      </c>
      <c r="B80" s="3" t="s">
        <v>85</v>
      </c>
      <c r="D80" s="4">
        <f>+Mayo!F83</f>
        <v>0</v>
      </c>
      <c r="F80" s="4">
        <f t="shared" si="35"/>
        <v>0</v>
      </c>
      <c r="G80" s="17">
        <f t="shared" si="36"/>
        <v>0</v>
      </c>
      <c r="I80" s="3"/>
    </row>
    <row r="81" spans="1:9" x14ac:dyDescent="0.2">
      <c r="A81" s="18"/>
      <c r="B81" s="31"/>
      <c r="I81" s="3"/>
    </row>
    <row r="82" spans="1:9" x14ac:dyDescent="0.2">
      <c r="A82" s="18"/>
      <c r="B82" s="31"/>
      <c r="I82" s="3"/>
    </row>
    <row r="83" spans="1:9" x14ac:dyDescent="0.2">
      <c r="A83" s="18"/>
      <c r="B83" s="31"/>
      <c r="I83" s="3"/>
    </row>
    <row r="84" spans="1:9" x14ac:dyDescent="0.2">
      <c r="A84" s="15" t="s">
        <v>86</v>
      </c>
      <c r="B84" s="16" t="s">
        <v>87</v>
      </c>
      <c r="C84" s="23"/>
      <c r="D84" s="23">
        <f t="shared" ref="D84:G84" si="37">+D85</f>
        <v>0</v>
      </c>
      <c r="E84" s="23">
        <f t="shared" si="37"/>
        <v>0</v>
      </c>
      <c r="F84" s="23">
        <f t="shared" si="37"/>
        <v>0</v>
      </c>
      <c r="G84" s="23">
        <f t="shared" si="37"/>
        <v>0</v>
      </c>
      <c r="I84" s="3"/>
    </row>
    <row r="85" spans="1:9" x14ac:dyDescent="0.2">
      <c r="A85" s="15" t="s">
        <v>88</v>
      </c>
      <c r="B85" s="16" t="s">
        <v>87</v>
      </c>
      <c r="C85" s="23"/>
      <c r="D85" s="23">
        <f t="shared" ref="D85:G85" si="38">SUM(D86:D88)</f>
        <v>0</v>
      </c>
      <c r="E85" s="23">
        <f t="shared" si="38"/>
        <v>0</v>
      </c>
      <c r="F85" s="23">
        <f t="shared" si="38"/>
        <v>0</v>
      </c>
      <c r="G85" s="23">
        <f t="shared" si="38"/>
        <v>0</v>
      </c>
      <c r="I85" s="3"/>
    </row>
    <row r="86" spans="1:9" x14ac:dyDescent="0.2">
      <c r="A86" s="18" t="s">
        <v>89</v>
      </c>
      <c r="B86" s="3" t="s">
        <v>237</v>
      </c>
      <c r="C86" s="6"/>
      <c r="D86" s="4">
        <f>+Mayo!F89</f>
        <v>0</v>
      </c>
      <c r="F86" s="4">
        <f t="shared" ref="F86:F88" si="39">+E86+D86</f>
        <v>0</v>
      </c>
      <c r="G86" s="17">
        <f t="shared" ref="G86:G88" si="40">+C86-F86</f>
        <v>0</v>
      </c>
      <c r="I86" s="3"/>
    </row>
    <row r="87" spans="1:9" x14ac:dyDescent="0.2">
      <c r="A87" s="18" t="s">
        <v>90</v>
      </c>
      <c r="B87" s="27" t="s">
        <v>239</v>
      </c>
      <c r="D87" s="4">
        <f>+Mayo!F90</f>
        <v>0</v>
      </c>
      <c r="F87" s="4">
        <f t="shared" si="39"/>
        <v>0</v>
      </c>
      <c r="G87" s="17">
        <f t="shared" si="40"/>
        <v>0</v>
      </c>
      <c r="I87" s="3"/>
    </row>
    <row r="88" spans="1:9" x14ac:dyDescent="0.2">
      <c r="A88" s="18" t="s">
        <v>91</v>
      </c>
      <c r="B88" s="19" t="s">
        <v>238</v>
      </c>
      <c r="D88" s="4">
        <f>+Mayo!F91</f>
        <v>0</v>
      </c>
      <c r="F88" s="4">
        <f t="shared" si="39"/>
        <v>0</v>
      </c>
      <c r="G88" s="17">
        <f t="shared" si="40"/>
        <v>0</v>
      </c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19"/>
      <c r="I96" s="3"/>
    </row>
    <row r="97" spans="1:9" x14ac:dyDescent="0.2">
      <c r="A97" s="18"/>
      <c r="B97" s="19"/>
      <c r="I97" s="3"/>
    </row>
    <row r="98" spans="1:9" x14ac:dyDescent="0.2">
      <c r="A98" s="18"/>
      <c r="B98" s="19"/>
      <c r="I98" s="3"/>
    </row>
    <row r="99" spans="1:9" x14ac:dyDescent="0.2">
      <c r="A99" s="18"/>
      <c r="B99" s="19"/>
      <c r="I99" s="3"/>
    </row>
    <row r="100" spans="1:9" x14ac:dyDescent="0.2">
      <c r="A100" s="18"/>
      <c r="B100" s="19"/>
      <c r="I100" s="3"/>
    </row>
    <row r="101" spans="1:9" x14ac:dyDescent="0.2">
      <c r="A101" s="18"/>
      <c r="B101" s="19"/>
      <c r="I101" s="3"/>
    </row>
    <row r="102" spans="1:9" x14ac:dyDescent="0.2">
      <c r="A102" s="18"/>
      <c r="B102" s="19"/>
      <c r="I102" s="3"/>
    </row>
    <row r="103" spans="1:9" x14ac:dyDescent="0.2">
      <c r="A103" s="18"/>
      <c r="B103" s="19"/>
      <c r="I103" s="3"/>
    </row>
    <row r="104" spans="1:9" x14ac:dyDescent="0.2">
      <c r="A104" s="18"/>
      <c r="B104" s="19"/>
      <c r="I104" s="3"/>
    </row>
    <row r="105" spans="1:9" x14ac:dyDescent="0.2">
      <c r="A105" s="18"/>
      <c r="B105" s="19"/>
      <c r="I105" s="3"/>
    </row>
    <row r="106" spans="1:9" x14ac:dyDescent="0.2">
      <c r="A106" s="18"/>
      <c r="B106" s="19"/>
      <c r="I106" s="3"/>
    </row>
    <row r="107" spans="1:9" x14ac:dyDescent="0.2">
      <c r="A107" s="18"/>
      <c r="B107" s="19"/>
      <c r="I107" s="3"/>
    </row>
    <row r="108" spans="1:9" x14ac:dyDescent="0.2">
      <c r="A108" s="18"/>
      <c r="B108" s="19"/>
      <c r="I108" s="3"/>
    </row>
    <row r="109" spans="1:9" x14ac:dyDescent="0.2">
      <c r="A109" s="18"/>
      <c r="B109" s="19"/>
      <c r="I109" s="3"/>
    </row>
    <row r="110" spans="1:9" x14ac:dyDescent="0.2">
      <c r="A110" s="18"/>
      <c r="B110" s="19"/>
      <c r="I110" s="3"/>
    </row>
    <row r="111" spans="1:9" x14ac:dyDescent="0.2">
      <c r="A111" s="18"/>
      <c r="B111" s="19"/>
      <c r="I111" s="3"/>
    </row>
    <row r="112" spans="1:9" x14ac:dyDescent="0.2">
      <c r="A112" s="18"/>
      <c r="B112" s="19"/>
      <c r="I112" s="3"/>
    </row>
    <row r="113" spans="1:9" x14ac:dyDescent="0.2">
      <c r="A113" s="18"/>
      <c r="B113" s="19"/>
      <c r="I113" s="3"/>
    </row>
    <row r="114" spans="1:9" x14ac:dyDescent="0.2">
      <c r="A114" s="18"/>
      <c r="B114" s="19"/>
      <c r="I114" s="3"/>
    </row>
    <row r="115" spans="1:9" x14ac:dyDescent="0.2">
      <c r="A115" s="18"/>
      <c r="B115" s="19"/>
      <c r="I115" s="3"/>
    </row>
    <row r="116" spans="1:9" x14ac:dyDescent="0.2">
      <c r="A116" s="18"/>
      <c r="B116" s="19"/>
      <c r="I116" s="3"/>
    </row>
    <row r="117" spans="1:9" x14ac:dyDescent="0.2">
      <c r="A117" s="18"/>
      <c r="B117" s="19"/>
      <c r="I117" s="3"/>
    </row>
    <row r="118" spans="1:9" x14ac:dyDescent="0.2">
      <c r="A118" s="18"/>
      <c r="B118" s="19"/>
      <c r="I118" s="3"/>
    </row>
    <row r="119" spans="1:9" x14ac:dyDescent="0.2">
      <c r="A119" s="18"/>
      <c r="B119" s="19"/>
      <c r="I119" s="3"/>
    </row>
    <row r="120" spans="1:9" x14ac:dyDescent="0.2">
      <c r="A120" s="18"/>
      <c r="B120" s="19"/>
      <c r="I120" s="3"/>
    </row>
    <row r="121" spans="1:9" x14ac:dyDescent="0.2">
      <c r="A121" s="18"/>
      <c r="B121" s="19"/>
      <c r="I121" s="3"/>
    </row>
    <row r="122" spans="1:9" x14ac:dyDescent="0.2">
      <c r="A122" s="18"/>
      <c r="B122" s="19"/>
      <c r="I122" s="3"/>
    </row>
    <row r="123" spans="1:9" x14ac:dyDescent="0.2">
      <c r="A123" s="18"/>
      <c r="B123" s="19"/>
      <c r="I123" s="3"/>
    </row>
    <row r="124" spans="1:9" x14ac:dyDescent="0.2">
      <c r="A124" s="18"/>
      <c r="B124" s="19"/>
      <c r="I124" s="3"/>
    </row>
    <row r="125" spans="1:9" x14ac:dyDescent="0.2">
      <c r="A125" s="18"/>
      <c r="B125" s="19"/>
      <c r="I125" s="3"/>
    </row>
    <row r="126" spans="1:9" x14ac:dyDescent="0.2">
      <c r="A126" s="18"/>
      <c r="B126" s="19"/>
      <c r="I126" s="3"/>
    </row>
    <row r="127" spans="1:9" x14ac:dyDescent="0.2">
      <c r="A127" s="18"/>
      <c r="B127" s="19"/>
      <c r="I127" s="3"/>
    </row>
    <row r="128" spans="1:9" x14ac:dyDescent="0.2">
      <c r="A128" s="18"/>
      <c r="B128" s="19"/>
      <c r="I128" s="3"/>
    </row>
    <row r="129" spans="1:9" x14ac:dyDescent="0.2">
      <c r="A129" s="18"/>
      <c r="B129" s="19"/>
      <c r="I129" s="3"/>
    </row>
    <row r="130" spans="1:9" x14ac:dyDescent="0.2">
      <c r="A130" s="18"/>
      <c r="B130" s="19"/>
      <c r="I130" s="3"/>
    </row>
    <row r="131" spans="1:9" x14ac:dyDescent="0.2">
      <c r="A131" s="18"/>
      <c r="B131" s="19"/>
      <c r="I131" s="3"/>
    </row>
    <row r="132" spans="1:9" x14ac:dyDescent="0.2">
      <c r="A132" s="18"/>
      <c r="B132" s="19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19"/>
      <c r="I134" s="3"/>
    </row>
    <row r="135" spans="1:9" x14ac:dyDescent="0.2">
      <c r="A135" s="18"/>
      <c r="B135" s="19"/>
      <c r="I135" s="3"/>
    </row>
    <row r="136" spans="1:9" x14ac:dyDescent="0.2">
      <c r="A136" s="18"/>
      <c r="B136" s="19"/>
      <c r="I136" s="3"/>
    </row>
    <row r="137" spans="1:9" x14ac:dyDescent="0.2">
      <c r="A137" s="18"/>
      <c r="B137" s="19"/>
      <c r="I137" s="3"/>
    </row>
    <row r="138" spans="1:9" x14ac:dyDescent="0.2">
      <c r="A138" s="18"/>
      <c r="B138" s="19"/>
      <c r="I138" s="3"/>
    </row>
    <row r="139" spans="1:9" x14ac:dyDescent="0.2">
      <c r="A139" s="18"/>
      <c r="B139" s="19"/>
      <c r="I139" s="3"/>
    </row>
    <row r="140" spans="1:9" x14ac:dyDescent="0.2">
      <c r="A140" s="18"/>
      <c r="B140" s="19"/>
      <c r="I140" s="3"/>
    </row>
    <row r="141" spans="1:9" x14ac:dyDescent="0.2">
      <c r="A141" s="18"/>
      <c r="B141" s="19"/>
      <c r="I141" s="3"/>
    </row>
    <row r="142" spans="1:9" x14ac:dyDescent="0.2">
      <c r="A142" s="18"/>
      <c r="B142" s="19"/>
      <c r="I142" s="3"/>
    </row>
    <row r="143" spans="1:9" x14ac:dyDescent="0.2">
      <c r="A143" s="18"/>
      <c r="B143" s="19"/>
      <c r="I143" s="3"/>
    </row>
    <row r="144" spans="1:9" x14ac:dyDescent="0.2">
      <c r="A144" s="18"/>
      <c r="B144" s="19"/>
      <c r="I144" s="3"/>
    </row>
    <row r="145" spans="1:9" x14ac:dyDescent="0.2">
      <c r="A145" s="18"/>
      <c r="B145" s="19"/>
      <c r="I145" s="3"/>
    </row>
    <row r="146" spans="1:9" x14ac:dyDescent="0.2">
      <c r="A146" s="18"/>
      <c r="B146" s="94" t="str">
        <f>+B2</f>
        <v>MUNICIPALIDAD DE LAS COLORADAS</v>
      </c>
      <c r="C146" s="94"/>
      <c r="I146" s="3"/>
    </row>
    <row r="147" spans="1:9" x14ac:dyDescent="0.2">
      <c r="A147" s="18"/>
      <c r="B147" s="94" t="s">
        <v>92</v>
      </c>
      <c r="C147" s="94"/>
      <c r="I147" s="3"/>
    </row>
    <row r="148" spans="1:9" x14ac:dyDescent="0.2">
      <c r="A148" s="18"/>
      <c r="B148" s="5"/>
      <c r="I148" s="3"/>
    </row>
    <row r="149" spans="1:9" x14ac:dyDescent="0.2">
      <c r="A149" s="18"/>
      <c r="B149" s="5" t="s">
        <v>251</v>
      </c>
      <c r="F149" s="33" t="str">
        <f>+F5</f>
        <v>JUNIO DE 2020</v>
      </c>
      <c r="I149" s="3"/>
    </row>
    <row r="150" spans="1:9" x14ac:dyDescent="0.2">
      <c r="A150" s="18"/>
      <c r="B150" s="5"/>
      <c r="C150" s="34"/>
      <c r="D150" s="34"/>
      <c r="E150" s="34"/>
      <c r="F150" s="34"/>
      <c r="G150" s="19"/>
      <c r="I150" s="3"/>
    </row>
    <row r="151" spans="1:9" x14ac:dyDescent="0.2">
      <c r="A151" s="18"/>
      <c r="B151" s="5"/>
      <c r="C151" s="14"/>
      <c r="D151" s="14"/>
      <c r="E151" s="14"/>
      <c r="F151" s="14"/>
      <c r="G151" s="13"/>
      <c r="I151" s="3"/>
    </row>
    <row r="152" spans="1:9" x14ac:dyDescent="0.2">
      <c r="A152" s="10" t="s">
        <v>281</v>
      </c>
      <c r="B152" s="11" t="s">
        <v>253</v>
      </c>
      <c r="C152" s="12">
        <f>+C153+C221+C247+C253</f>
        <v>140308042</v>
      </c>
      <c r="D152" s="12">
        <f>+D153+D221+D247+D253</f>
        <v>46761384.159999996</v>
      </c>
      <c r="E152" s="12">
        <f>+E153+E221+E247+E253</f>
        <v>12906797.17</v>
      </c>
      <c r="F152" s="12">
        <f>+F153+F221+F247+F253</f>
        <v>63674041.460000008</v>
      </c>
      <c r="G152" s="12">
        <f>+G153+G221+G247+G253</f>
        <v>76634000.540000007</v>
      </c>
      <c r="I152" s="3"/>
    </row>
    <row r="153" spans="1:9" x14ac:dyDescent="0.2">
      <c r="A153" s="10" t="s">
        <v>93</v>
      </c>
      <c r="B153" s="11" t="s">
        <v>94</v>
      </c>
      <c r="C153" s="12">
        <f>+C154+C195</f>
        <v>111480822</v>
      </c>
      <c r="D153" s="12">
        <f>+D154+D195</f>
        <v>40497142.489999995</v>
      </c>
      <c r="E153" s="12">
        <f>+E154+E195</f>
        <v>12651378.93</v>
      </c>
      <c r="F153" s="12">
        <f>+F154+F195</f>
        <v>57154381.550000004</v>
      </c>
      <c r="G153" s="12">
        <f>+G154+G195</f>
        <v>54326440.449999996</v>
      </c>
      <c r="I153" s="3"/>
    </row>
    <row r="154" spans="1:9" x14ac:dyDescent="0.2">
      <c r="A154" s="10" t="s">
        <v>95</v>
      </c>
      <c r="B154" s="11" t="s">
        <v>96</v>
      </c>
      <c r="C154" s="12">
        <f>+C155+C165</f>
        <v>106215282</v>
      </c>
      <c r="D154" s="12">
        <f t="shared" ref="D154:G154" si="41">+D155+D165</f>
        <v>38822613.089999996</v>
      </c>
      <c r="E154" s="12">
        <f t="shared" si="41"/>
        <v>11171687.49</v>
      </c>
      <c r="F154" s="12">
        <f t="shared" si="41"/>
        <v>49994300.580000006</v>
      </c>
      <c r="G154" s="12">
        <f t="shared" si="41"/>
        <v>56220981.419999994</v>
      </c>
      <c r="I154" s="3"/>
    </row>
    <row r="155" spans="1:9" x14ac:dyDescent="0.2">
      <c r="A155" s="10" t="s">
        <v>97</v>
      </c>
      <c r="B155" s="11" t="s">
        <v>98</v>
      </c>
      <c r="C155" s="12">
        <f>SUM(C156:C163)</f>
        <v>85094930</v>
      </c>
      <c r="D155" s="12">
        <f t="shared" ref="D155:G155" si="42">SUM(D156:D163)</f>
        <v>35042246.859999999</v>
      </c>
      <c r="E155" s="12">
        <f t="shared" si="42"/>
        <v>10369786.220000001</v>
      </c>
      <c r="F155" s="12">
        <f t="shared" si="42"/>
        <v>45412033.080000006</v>
      </c>
      <c r="G155" s="12">
        <f t="shared" si="42"/>
        <v>39682896.919999994</v>
      </c>
      <c r="I155" s="3"/>
    </row>
    <row r="156" spans="1:9" x14ac:dyDescent="0.2">
      <c r="A156" s="18" t="s">
        <v>99</v>
      </c>
      <c r="B156" s="19" t="s">
        <v>296</v>
      </c>
      <c r="C156" s="4">
        <v>56371312</v>
      </c>
      <c r="D156" s="4">
        <f>+Mayo!F153</f>
        <v>11054687.41</v>
      </c>
      <c r="E156" s="4">
        <v>2212736.2400000002</v>
      </c>
      <c r="F156" s="4">
        <f t="shared" ref="F156:F160" si="43">+E156+D156</f>
        <v>13267423.65</v>
      </c>
      <c r="G156" s="17">
        <f t="shared" ref="G156:G160" si="44">+C156-F156</f>
        <v>43103888.350000001</v>
      </c>
      <c r="I156" s="3"/>
    </row>
    <row r="157" spans="1:9" x14ac:dyDescent="0.2">
      <c r="A157" s="18" t="s">
        <v>100</v>
      </c>
      <c r="B157" s="19" t="s">
        <v>232</v>
      </c>
      <c r="C157" s="4">
        <v>21501340</v>
      </c>
      <c r="D157" s="4">
        <f>+Mayo!F154</f>
        <v>16560642.32</v>
      </c>
      <c r="E157" s="4">
        <v>3342187.72</v>
      </c>
      <c r="F157" s="4">
        <f t="shared" si="43"/>
        <v>19902830.039999999</v>
      </c>
      <c r="G157" s="17">
        <f t="shared" si="44"/>
        <v>1598509.9600000009</v>
      </c>
      <c r="I157" s="3"/>
    </row>
    <row r="158" spans="1:9" x14ac:dyDescent="0.2">
      <c r="A158" s="18" t="s">
        <v>101</v>
      </c>
      <c r="B158" s="19" t="s">
        <v>297</v>
      </c>
      <c r="C158" s="4">
        <v>2149840</v>
      </c>
      <c r="D158" s="4">
        <f>+Mayo!F155</f>
        <v>531781.29</v>
      </c>
      <c r="E158" s="4">
        <v>94237.2</v>
      </c>
      <c r="F158" s="4">
        <f t="shared" si="43"/>
        <v>626018.49</v>
      </c>
      <c r="G158" s="17">
        <f t="shared" si="44"/>
        <v>1523821.51</v>
      </c>
      <c r="I158" s="3"/>
    </row>
    <row r="159" spans="1:9" x14ac:dyDescent="0.2">
      <c r="A159" s="18" t="s">
        <v>102</v>
      </c>
      <c r="B159" s="19" t="s">
        <v>298</v>
      </c>
      <c r="C159" s="4">
        <v>1896818</v>
      </c>
      <c r="D159" s="4">
        <f>+Mayo!F156</f>
        <v>6190481.040000001</v>
      </c>
      <c r="E159" s="4">
        <v>1908970.15</v>
      </c>
      <c r="F159" s="4">
        <f t="shared" si="43"/>
        <v>8099451.1900000013</v>
      </c>
      <c r="G159" s="17">
        <f t="shared" si="44"/>
        <v>-6202633.1900000013</v>
      </c>
      <c r="I159" s="3"/>
    </row>
    <row r="160" spans="1:9" x14ac:dyDescent="0.2">
      <c r="A160" s="18" t="s">
        <v>103</v>
      </c>
      <c r="B160" s="19" t="s">
        <v>299</v>
      </c>
      <c r="C160" s="4">
        <v>1290100</v>
      </c>
      <c r="D160" s="4">
        <f>+Mayo!F157</f>
        <v>704654.8</v>
      </c>
      <c r="E160" s="4">
        <v>95058.83</v>
      </c>
      <c r="F160" s="4">
        <f t="shared" si="43"/>
        <v>799713.63</v>
      </c>
      <c r="G160" s="17">
        <f t="shared" si="44"/>
        <v>490386.37</v>
      </c>
      <c r="I160" s="3"/>
    </row>
    <row r="161" spans="1:9" x14ac:dyDescent="0.2">
      <c r="A161" s="18" t="s">
        <v>309</v>
      </c>
      <c r="B161" s="3" t="s">
        <v>310</v>
      </c>
      <c r="C161" s="4">
        <v>1885520</v>
      </c>
      <c r="D161" s="4">
        <f>+Mayo!F158</f>
        <v>0</v>
      </c>
      <c r="E161" s="4">
        <v>2716596.08</v>
      </c>
      <c r="F161" s="4">
        <f t="shared" ref="F161" si="45">+E161+D161</f>
        <v>2716596.08</v>
      </c>
      <c r="G161" s="17">
        <f t="shared" ref="G161" si="46">+C161-F161</f>
        <v>-831076.08000000007</v>
      </c>
      <c r="I161" s="3"/>
    </row>
    <row r="162" spans="1:9" x14ac:dyDescent="0.2">
      <c r="A162" s="18"/>
      <c r="B162" s="19"/>
      <c r="G162" s="17"/>
      <c r="I162" s="3"/>
    </row>
    <row r="163" spans="1:9" x14ac:dyDescent="0.2">
      <c r="A163" s="18"/>
      <c r="I163" s="3"/>
    </row>
    <row r="164" spans="1:9" x14ac:dyDescent="0.2">
      <c r="A164" s="19"/>
      <c r="B164" s="19"/>
      <c r="I164" s="3"/>
    </row>
    <row r="165" spans="1:9" x14ac:dyDescent="0.2">
      <c r="A165" s="10" t="s">
        <v>104</v>
      </c>
      <c r="B165" s="11" t="s">
        <v>105</v>
      </c>
      <c r="C165" s="12">
        <f>SUM(C166:C193)</f>
        <v>21120352</v>
      </c>
      <c r="D165" s="12">
        <f t="shared" ref="D165:G165" si="47">SUM(D166:D193)</f>
        <v>3780366.23</v>
      </c>
      <c r="E165" s="12">
        <f t="shared" si="47"/>
        <v>801901.27</v>
      </c>
      <c r="F165" s="12">
        <f t="shared" si="47"/>
        <v>4582267.5</v>
      </c>
      <c r="G165" s="12">
        <f t="shared" si="47"/>
        <v>16538084.5</v>
      </c>
      <c r="I165" s="3"/>
    </row>
    <row r="166" spans="1:9" x14ac:dyDescent="0.2">
      <c r="A166" s="18" t="s">
        <v>106</v>
      </c>
      <c r="B166" s="19" t="s">
        <v>39</v>
      </c>
      <c r="C166" s="6">
        <v>511000</v>
      </c>
      <c r="D166" s="4">
        <f>+Mayo!F163</f>
        <v>117000</v>
      </c>
      <c r="E166" s="4">
        <v>11000</v>
      </c>
      <c r="F166" s="4">
        <f t="shared" ref="F166:F188" si="48">+E166+D166</f>
        <v>128000</v>
      </c>
      <c r="G166" s="17">
        <f t="shared" ref="G166:G188" si="49">+C166-F166</f>
        <v>383000</v>
      </c>
      <c r="I166" s="3"/>
    </row>
    <row r="167" spans="1:9" x14ac:dyDescent="0.2">
      <c r="A167" s="18" t="s">
        <v>107</v>
      </c>
      <c r="B167" s="19" t="s">
        <v>108</v>
      </c>
      <c r="C167" s="4">
        <v>1805440</v>
      </c>
      <c r="D167" s="4">
        <f>+Mayo!F164</f>
        <v>34500</v>
      </c>
      <c r="F167" s="4">
        <f t="shared" si="48"/>
        <v>34500</v>
      </c>
      <c r="G167" s="17">
        <f t="shared" si="49"/>
        <v>1770940</v>
      </c>
      <c r="I167" s="3"/>
    </row>
    <row r="168" spans="1:9" x14ac:dyDescent="0.2">
      <c r="A168" s="18" t="s">
        <v>109</v>
      </c>
      <c r="B168" s="19" t="s">
        <v>110</v>
      </c>
      <c r="C168" s="4">
        <v>2469810</v>
      </c>
      <c r="D168" s="4">
        <f>+Mayo!F165</f>
        <v>469641.48</v>
      </c>
      <c r="E168" s="4">
        <v>54702.16</v>
      </c>
      <c r="F168" s="4">
        <f t="shared" si="48"/>
        <v>524343.64</v>
      </c>
      <c r="G168" s="17">
        <f t="shared" si="49"/>
        <v>1945466.3599999999</v>
      </c>
      <c r="I168" s="3"/>
    </row>
    <row r="169" spans="1:9" x14ac:dyDescent="0.2">
      <c r="A169" s="18" t="s">
        <v>111</v>
      </c>
      <c r="B169" s="19" t="s">
        <v>112</v>
      </c>
      <c r="C169" s="4">
        <v>771400</v>
      </c>
      <c r="D169" s="4">
        <f>+Mayo!F166</f>
        <v>43574.490000000005</v>
      </c>
      <c r="E169" s="4">
        <v>5500</v>
      </c>
      <c r="F169" s="4">
        <f t="shared" si="48"/>
        <v>49074.490000000005</v>
      </c>
      <c r="G169" s="17">
        <f t="shared" si="49"/>
        <v>722325.51</v>
      </c>
      <c r="H169" s="4"/>
      <c r="I169" s="3"/>
    </row>
    <row r="170" spans="1:9" x14ac:dyDescent="0.2">
      <c r="A170" s="18" t="s">
        <v>113</v>
      </c>
      <c r="B170" s="19" t="s">
        <v>114</v>
      </c>
      <c r="C170" s="4">
        <v>505400</v>
      </c>
      <c r="D170" s="4">
        <f>+Mayo!F167</f>
        <v>13139.99</v>
      </c>
      <c r="E170" s="4">
        <v>640</v>
      </c>
      <c r="F170" s="4">
        <f t="shared" si="48"/>
        <v>13779.99</v>
      </c>
      <c r="G170" s="17">
        <f t="shared" si="49"/>
        <v>491620.01</v>
      </c>
      <c r="I170" s="3"/>
    </row>
    <row r="171" spans="1:9" x14ac:dyDescent="0.2">
      <c r="A171" s="18" t="s">
        <v>115</v>
      </c>
      <c r="B171" s="19" t="s">
        <v>116</v>
      </c>
      <c r="C171" s="4">
        <v>760900</v>
      </c>
      <c r="D171" s="4">
        <f>+Mayo!F168</f>
        <v>238860.45</v>
      </c>
      <c r="E171" s="4">
        <v>41816.9</v>
      </c>
      <c r="F171" s="4">
        <f t="shared" si="48"/>
        <v>280677.35000000003</v>
      </c>
      <c r="G171" s="17">
        <f t="shared" si="49"/>
        <v>480222.64999999997</v>
      </c>
      <c r="I171" s="3"/>
    </row>
    <row r="172" spans="1:9" x14ac:dyDescent="0.2">
      <c r="A172" s="18" t="s">
        <v>117</v>
      </c>
      <c r="B172" s="19" t="s">
        <v>118</v>
      </c>
      <c r="C172" s="4">
        <v>1137400</v>
      </c>
      <c r="D172" s="4">
        <f>+Mayo!F169</f>
        <v>427651.23</v>
      </c>
      <c r="E172" s="4">
        <v>24866.400000000001</v>
      </c>
      <c r="F172" s="4">
        <f t="shared" si="48"/>
        <v>452517.63</v>
      </c>
      <c r="G172" s="17">
        <f t="shared" si="49"/>
        <v>684882.37</v>
      </c>
      <c r="I172" s="3"/>
    </row>
    <row r="173" spans="1:9" x14ac:dyDescent="0.2">
      <c r="A173" s="18" t="s">
        <v>119</v>
      </c>
      <c r="B173" s="19" t="s">
        <v>231</v>
      </c>
      <c r="D173" s="4">
        <f>+Mayo!F170</f>
        <v>205820.96000000002</v>
      </c>
      <c r="F173" s="4">
        <f t="shared" si="48"/>
        <v>205820.96000000002</v>
      </c>
      <c r="G173" s="17">
        <f t="shared" si="49"/>
        <v>-205820.96000000002</v>
      </c>
      <c r="I173" s="3"/>
    </row>
    <row r="174" spans="1:9" x14ac:dyDescent="0.2">
      <c r="A174" s="18" t="s">
        <v>120</v>
      </c>
      <c r="B174" s="19" t="s">
        <v>121</v>
      </c>
      <c r="D174" s="4">
        <f>+Mayo!F171</f>
        <v>5863.69</v>
      </c>
      <c r="E174" s="4">
        <v>21308</v>
      </c>
      <c r="F174" s="4">
        <f t="shared" si="48"/>
        <v>27171.69</v>
      </c>
      <c r="G174" s="17">
        <f t="shared" si="49"/>
        <v>-27171.69</v>
      </c>
      <c r="I174" s="3"/>
    </row>
    <row r="175" spans="1:9" x14ac:dyDescent="0.2">
      <c r="A175" s="18" t="s">
        <v>122</v>
      </c>
      <c r="B175" s="19" t="s">
        <v>123</v>
      </c>
      <c r="C175" s="4">
        <v>1118824</v>
      </c>
      <c r="D175" s="4">
        <f>+Mayo!F172</f>
        <v>691080.07000000007</v>
      </c>
      <c r="E175" s="4">
        <v>83394.490000000005</v>
      </c>
      <c r="F175" s="4">
        <f t="shared" si="48"/>
        <v>774474.56</v>
      </c>
      <c r="G175" s="17">
        <f t="shared" si="49"/>
        <v>344349.43999999994</v>
      </c>
      <c r="I175" s="3"/>
    </row>
    <row r="176" spans="1:9" x14ac:dyDescent="0.2">
      <c r="A176" s="18" t="s">
        <v>124</v>
      </c>
      <c r="B176" s="24" t="s">
        <v>125</v>
      </c>
      <c r="C176" s="6">
        <v>154700</v>
      </c>
      <c r="D176" s="4">
        <f>+Mayo!F173</f>
        <v>36165</v>
      </c>
      <c r="E176" s="4">
        <v>4600</v>
      </c>
      <c r="F176" s="4">
        <f t="shared" si="48"/>
        <v>40765</v>
      </c>
      <c r="G176" s="17">
        <f t="shared" si="49"/>
        <v>113935</v>
      </c>
      <c r="I176" s="3"/>
    </row>
    <row r="177" spans="1:9" x14ac:dyDescent="0.2">
      <c r="A177" s="18" t="s">
        <v>126</v>
      </c>
      <c r="B177" s="19" t="s">
        <v>127</v>
      </c>
      <c r="C177" s="4">
        <v>144690</v>
      </c>
      <c r="D177" s="4">
        <f>+Mayo!F174</f>
        <v>104070.62</v>
      </c>
      <c r="E177" s="4">
        <v>9024.5300000000007</v>
      </c>
      <c r="F177" s="4">
        <f t="shared" si="48"/>
        <v>113095.15</v>
      </c>
      <c r="G177" s="17">
        <f t="shared" si="49"/>
        <v>31594.850000000006</v>
      </c>
      <c r="I177" s="3"/>
    </row>
    <row r="178" spans="1:9" x14ac:dyDescent="0.2">
      <c r="A178" s="18" t="s">
        <v>128</v>
      </c>
      <c r="B178" s="19" t="s">
        <v>129</v>
      </c>
      <c r="C178" s="4">
        <v>273000</v>
      </c>
      <c r="D178" s="4">
        <f>+Mayo!F175</f>
        <v>85296.13</v>
      </c>
      <c r="E178" s="4">
        <v>25933.45</v>
      </c>
      <c r="F178" s="4">
        <f t="shared" si="48"/>
        <v>111229.58</v>
      </c>
      <c r="G178" s="17">
        <f t="shared" si="49"/>
        <v>161770.41999999998</v>
      </c>
      <c r="I178" s="3"/>
    </row>
    <row r="179" spans="1:9" x14ac:dyDescent="0.2">
      <c r="A179" s="18" t="s">
        <v>130</v>
      </c>
      <c r="B179" s="19" t="s">
        <v>131</v>
      </c>
      <c r="C179" s="4">
        <v>273000</v>
      </c>
      <c r="D179" s="4">
        <f>+Mayo!F176</f>
        <v>95475</v>
      </c>
      <c r="E179" s="4">
        <v>70010</v>
      </c>
      <c r="F179" s="4">
        <f t="shared" si="48"/>
        <v>165485</v>
      </c>
      <c r="G179" s="17">
        <f t="shared" si="49"/>
        <v>107515</v>
      </c>
      <c r="I179" s="3"/>
    </row>
    <row r="180" spans="1:9" x14ac:dyDescent="0.2">
      <c r="A180" s="18" t="s">
        <v>132</v>
      </c>
      <c r="B180" s="19" t="s">
        <v>133</v>
      </c>
      <c r="C180" s="4">
        <v>586768</v>
      </c>
      <c r="D180" s="4">
        <f>+Mayo!F177</f>
        <v>780</v>
      </c>
      <c r="F180" s="4">
        <f t="shared" si="48"/>
        <v>780</v>
      </c>
      <c r="G180" s="17">
        <f t="shared" si="49"/>
        <v>585988</v>
      </c>
      <c r="I180" s="3"/>
    </row>
    <row r="181" spans="1:9" x14ac:dyDescent="0.2">
      <c r="A181" s="18" t="s">
        <v>134</v>
      </c>
      <c r="B181" s="19" t="s">
        <v>135</v>
      </c>
      <c r="C181" s="4">
        <v>2256800</v>
      </c>
      <c r="D181" s="4">
        <f>+Mayo!F178</f>
        <v>0</v>
      </c>
      <c r="F181" s="4">
        <f t="shared" si="48"/>
        <v>0</v>
      </c>
      <c r="G181" s="17">
        <f t="shared" si="49"/>
        <v>2256800</v>
      </c>
      <c r="I181" s="3"/>
    </row>
    <row r="182" spans="1:9" x14ac:dyDescent="0.2">
      <c r="A182" s="18" t="s">
        <v>136</v>
      </c>
      <c r="B182" s="19" t="s">
        <v>137</v>
      </c>
      <c r="D182" s="4">
        <f>+Mayo!F179</f>
        <v>55528</v>
      </c>
      <c r="E182" s="4">
        <v>13821</v>
      </c>
      <c r="F182" s="4">
        <f t="shared" si="48"/>
        <v>69349</v>
      </c>
      <c r="G182" s="17">
        <f t="shared" si="49"/>
        <v>-69349</v>
      </c>
      <c r="I182" s="3"/>
    </row>
    <row r="183" spans="1:9" x14ac:dyDescent="0.2">
      <c r="A183" s="18" t="s">
        <v>138</v>
      </c>
      <c r="B183" s="19" t="s">
        <v>139</v>
      </c>
      <c r="C183" s="4">
        <v>112840</v>
      </c>
      <c r="D183" s="4">
        <f>+Mayo!F180</f>
        <v>66687</v>
      </c>
      <c r="E183" s="4">
        <v>9385.34</v>
      </c>
      <c r="F183" s="4">
        <f t="shared" si="48"/>
        <v>76072.34</v>
      </c>
      <c r="G183" s="17">
        <f t="shared" si="49"/>
        <v>36767.660000000003</v>
      </c>
      <c r="I183" s="3"/>
    </row>
    <row r="184" spans="1:9" x14ac:dyDescent="0.2">
      <c r="A184" s="18" t="s">
        <v>140</v>
      </c>
      <c r="B184" s="19" t="s">
        <v>141</v>
      </c>
      <c r="C184" s="4">
        <v>1992700</v>
      </c>
      <c r="D184" s="4">
        <f>+Mayo!F181</f>
        <v>553024</v>
      </c>
      <c r="E184" s="6">
        <v>312000</v>
      </c>
      <c r="F184" s="4">
        <f t="shared" si="48"/>
        <v>865024</v>
      </c>
      <c r="G184" s="17">
        <f t="shared" si="49"/>
        <v>1127676</v>
      </c>
      <c r="I184" s="3"/>
    </row>
    <row r="185" spans="1:9" x14ac:dyDescent="0.2">
      <c r="A185" s="18" t="s">
        <v>142</v>
      </c>
      <c r="B185" s="19" t="s">
        <v>143</v>
      </c>
      <c r="C185" s="4">
        <v>3822000</v>
      </c>
      <c r="D185" s="4">
        <f>+Mayo!F182</f>
        <v>284247.35000000003</v>
      </c>
      <c r="E185" s="4">
        <v>27200</v>
      </c>
      <c r="F185" s="4">
        <f t="shared" si="48"/>
        <v>311447.35000000003</v>
      </c>
      <c r="G185" s="17">
        <f t="shared" si="49"/>
        <v>3510552.65</v>
      </c>
      <c r="I185" s="3"/>
    </row>
    <row r="186" spans="1:9" x14ac:dyDescent="0.2">
      <c r="A186" s="18" t="s">
        <v>144</v>
      </c>
      <c r="B186" s="19" t="s">
        <v>146</v>
      </c>
      <c r="D186" s="4">
        <f>+Mayo!F183</f>
        <v>175122.77000000002</v>
      </c>
      <c r="E186" s="4">
        <v>52699</v>
      </c>
      <c r="F186" s="4">
        <f>+E186+D186</f>
        <v>227821.77000000002</v>
      </c>
      <c r="G186" s="17">
        <f>+C186-F186</f>
        <v>-227821.77000000002</v>
      </c>
      <c r="I186" s="3"/>
    </row>
    <row r="187" spans="1:9" x14ac:dyDescent="0.2">
      <c r="A187" s="18" t="s">
        <v>145</v>
      </c>
      <c r="B187" s="19" t="s">
        <v>148</v>
      </c>
      <c r="D187" s="4">
        <f>+Mayo!F184</f>
        <v>76838</v>
      </c>
      <c r="E187" s="4">
        <v>34000</v>
      </c>
      <c r="F187" s="4">
        <f t="shared" si="48"/>
        <v>110838</v>
      </c>
      <c r="G187" s="17">
        <f t="shared" si="49"/>
        <v>-110838</v>
      </c>
      <c r="I187" s="3"/>
    </row>
    <row r="188" spans="1:9" x14ac:dyDescent="0.2">
      <c r="A188" s="18" t="s">
        <v>147</v>
      </c>
      <c r="B188" s="24" t="s">
        <v>150</v>
      </c>
      <c r="D188" s="4">
        <f>+Mayo!F185</f>
        <v>0</v>
      </c>
      <c r="F188" s="4">
        <f t="shared" si="48"/>
        <v>0</v>
      </c>
      <c r="G188" s="17">
        <f t="shared" si="49"/>
        <v>0</v>
      </c>
      <c r="I188" s="3"/>
    </row>
    <row r="189" spans="1:9" x14ac:dyDescent="0.2">
      <c r="A189" s="18" t="s">
        <v>149</v>
      </c>
      <c r="B189" s="24" t="s">
        <v>152</v>
      </c>
      <c r="D189" s="4">
        <f>+Mayo!F186</f>
        <v>0</v>
      </c>
      <c r="F189" s="4">
        <f t="shared" ref="F189:F190" si="50">+E189+D189</f>
        <v>0</v>
      </c>
      <c r="G189" s="17">
        <f t="shared" ref="G189:G190" si="51">+C189-F189</f>
        <v>0</v>
      </c>
      <c r="I189" s="3"/>
    </row>
    <row r="190" spans="1:9" x14ac:dyDescent="0.2">
      <c r="A190" s="18" t="s">
        <v>151</v>
      </c>
      <c r="B190" s="24" t="s">
        <v>330</v>
      </c>
      <c r="C190" s="4">
        <v>2423680</v>
      </c>
      <c r="F190" s="4">
        <f t="shared" si="50"/>
        <v>0</v>
      </c>
      <c r="G190" s="17">
        <f t="shared" si="51"/>
        <v>2423680</v>
      </c>
      <c r="I190" s="3"/>
    </row>
    <row r="191" spans="1:9" x14ac:dyDescent="0.2">
      <c r="A191" s="19"/>
      <c r="B191" s="35"/>
      <c r="I191" s="3"/>
    </row>
    <row r="192" spans="1:9" x14ac:dyDescent="0.2">
      <c r="A192" s="19"/>
      <c r="B192" s="19"/>
      <c r="I192" s="3"/>
    </row>
    <row r="193" spans="1:9" x14ac:dyDescent="0.2">
      <c r="A193" s="19"/>
      <c r="B193" s="19"/>
      <c r="I193" s="3"/>
    </row>
    <row r="194" spans="1:9" x14ac:dyDescent="0.2">
      <c r="A194" s="19"/>
      <c r="B194" s="19"/>
      <c r="I194" s="3"/>
    </row>
    <row r="195" spans="1:9" x14ac:dyDescent="0.2">
      <c r="A195" s="10" t="s">
        <v>153</v>
      </c>
      <c r="B195" s="11" t="s">
        <v>154</v>
      </c>
      <c r="C195" s="32">
        <f>+C196</f>
        <v>5265540</v>
      </c>
      <c r="D195" s="32">
        <f>+D196</f>
        <v>1674529.4</v>
      </c>
      <c r="E195" s="32">
        <f t="shared" ref="E195:G195" si="52">+E196</f>
        <v>1479691.44</v>
      </c>
      <c r="F195" s="32">
        <f t="shared" si="52"/>
        <v>7160080.9699999997</v>
      </c>
      <c r="G195" s="32">
        <f t="shared" si="52"/>
        <v>-1894540.9700000004</v>
      </c>
      <c r="I195" s="3"/>
    </row>
    <row r="196" spans="1:9" x14ac:dyDescent="0.2">
      <c r="A196" s="10" t="s">
        <v>155</v>
      </c>
      <c r="B196" s="11" t="s">
        <v>156</v>
      </c>
      <c r="C196" s="32">
        <f>SUM(C197:C212)</f>
        <v>5265540</v>
      </c>
      <c r="D196" s="32">
        <f>SUM(D204:D222)</f>
        <v>1674529.4</v>
      </c>
      <c r="E196" s="32">
        <f t="shared" ref="E196:G196" si="53">SUM(E197:E211)</f>
        <v>1479691.44</v>
      </c>
      <c r="F196" s="32">
        <f t="shared" si="53"/>
        <v>7160080.9699999997</v>
      </c>
      <c r="G196" s="32">
        <f t="shared" si="53"/>
        <v>-1894540.9700000004</v>
      </c>
      <c r="I196" s="3"/>
    </row>
    <row r="197" spans="1:9" x14ac:dyDescent="0.2">
      <c r="A197" s="18" t="s">
        <v>157</v>
      </c>
      <c r="B197" s="24" t="s">
        <v>158</v>
      </c>
      <c r="C197" s="4">
        <v>2702980</v>
      </c>
      <c r="D197" s="4">
        <f>+Mayo!F194</f>
        <v>209081.56</v>
      </c>
      <c r="E197" s="6">
        <v>71619</v>
      </c>
      <c r="F197" s="4">
        <f t="shared" ref="F197:F212" si="54">+E197+D197</f>
        <v>280700.56</v>
      </c>
      <c r="G197" s="17">
        <f t="shared" ref="G197:G212" si="55">+C197-F197</f>
        <v>2422279.44</v>
      </c>
      <c r="I197" s="3"/>
    </row>
    <row r="198" spans="1:9" x14ac:dyDescent="0.2">
      <c r="A198" s="18" t="s">
        <v>159</v>
      </c>
      <c r="B198" s="19" t="s">
        <v>160</v>
      </c>
      <c r="D198" s="4">
        <f>+Mayo!F195</f>
        <v>59402.53</v>
      </c>
      <c r="E198" s="6"/>
      <c r="F198" s="4">
        <f t="shared" si="54"/>
        <v>59402.53</v>
      </c>
      <c r="G198" s="17">
        <f t="shared" si="55"/>
        <v>-59402.53</v>
      </c>
      <c r="H198" s="17"/>
      <c r="I198" s="3"/>
    </row>
    <row r="199" spans="1:9" x14ac:dyDescent="0.2">
      <c r="A199" s="18" t="s">
        <v>161</v>
      </c>
      <c r="B199" s="19" t="s">
        <v>162</v>
      </c>
      <c r="C199" s="4">
        <v>460460</v>
      </c>
      <c r="D199" s="4">
        <f>+Mayo!F196</f>
        <v>44800</v>
      </c>
      <c r="E199" s="6">
        <v>16200</v>
      </c>
      <c r="F199" s="4">
        <f t="shared" si="54"/>
        <v>61000</v>
      </c>
      <c r="G199" s="17">
        <f t="shared" si="55"/>
        <v>399460</v>
      </c>
      <c r="I199" s="3"/>
    </row>
    <row r="200" spans="1:9" x14ac:dyDescent="0.2">
      <c r="A200" s="18" t="s">
        <v>163</v>
      </c>
      <c r="B200" s="24" t="s">
        <v>164</v>
      </c>
      <c r="C200" s="4">
        <v>282100</v>
      </c>
      <c r="D200" s="4">
        <f>+Mayo!F197</f>
        <v>6667.68</v>
      </c>
      <c r="E200" s="6">
        <v>21308</v>
      </c>
      <c r="F200" s="4">
        <f t="shared" si="54"/>
        <v>27975.68</v>
      </c>
      <c r="G200" s="17">
        <f t="shared" si="55"/>
        <v>254124.32</v>
      </c>
      <c r="I200" s="3"/>
    </row>
    <row r="201" spans="1:9" x14ac:dyDescent="0.2">
      <c r="A201" s="18" t="s">
        <v>0</v>
      </c>
      <c r="B201" s="24" t="s">
        <v>304</v>
      </c>
      <c r="D201" s="4">
        <f>+Mayo!F198</f>
        <v>3545593.48</v>
      </c>
      <c r="E201" s="6">
        <v>891192</v>
      </c>
      <c r="F201" s="4">
        <f t="shared" si="54"/>
        <v>4436785.4800000004</v>
      </c>
      <c r="G201" s="17">
        <f t="shared" si="55"/>
        <v>-4436785.4800000004</v>
      </c>
      <c r="I201" s="3"/>
    </row>
    <row r="202" spans="1:9" x14ac:dyDescent="0.2">
      <c r="A202" s="18" t="s">
        <v>165</v>
      </c>
      <c r="B202" s="24" t="s">
        <v>74</v>
      </c>
      <c r="D202" s="4">
        <f>+Mayo!F199</f>
        <v>145340</v>
      </c>
      <c r="E202" s="6">
        <v>45000</v>
      </c>
      <c r="F202" s="4">
        <f t="shared" si="54"/>
        <v>190340</v>
      </c>
      <c r="G202" s="17">
        <f t="shared" si="55"/>
        <v>-190340</v>
      </c>
      <c r="I202" s="3"/>
    </row>
    <row r="203" spans="1:9" x14ac:dyDescent="0.2">
      <c r="A203" s="18" t="s">
        <v>166</v>
      </c>
      <c r="B203" s="19" t="s">
        <v>167</v>
      </c>
      <c r="C203" s="4">
        <v>1820000</v>
      </c>
      <c r="D203" s="4">
        <f>+Mayo!F200</f>
        <v>274722.28000000003</v>
      </c>
      <c r="E203" s="6">
        <v>93372.44</v>
      </c>
      <c r="F203" s="4">
        <f t="shared" si="54"/>
        <v>368094.72000000003</v>
      </c>
      <c r="G203" s="17">
        <f t="shared" si="55"/>
        <v>1451905.28</v>
      </c>
      <c r="I203" s="3"/>
    </row>
    <row r="204" spans="1:9" x14ac:dyDescent="0.2">
      <c r="A204" s="18" t="s">
        <v>168</v>
      </c>
      <c r="B204" s="19" t="s">
        <v>169</v>
      </c>
      <c r="C204" s="6"/>
      <c r="D204" s="4">
        <f>+Mayo!F201</f>
        <v>675000</v>
      </c>
      <c r="E204" s="6">
        <v>225000</v>
      </c>
      <c r="F204" s="4">
        <f t="shared" si="54"/>
        <v>900000</v>
      </c>
      <c r="G204" s="17">
        <f t="shared" si="55"/>
        <v>-900000</v>
      </c>
      <c r="I204" s="3"/>
    </row>
    <row r="205" spans="1:9" x14ac:dyDescent="0.2">
      <c r="A205" s="18" t="s">
        <v>170</v>
      </c>
      <c r="B205" s="19" t="s">
        <v>171</v>
      </c>
      <c r="C205" s="6"/>
      <c r="D205" s="4">
        <f>+Mayo!F202</f>
        <v>100000</v>
      </c>
      <c r="E205" s="6"/>
      <c r="F205" s="4">
        <f t="shared" si="54"/>
        <v>100000</v>
      </c>
      <c r="G205" s="17">
        <f t="shared" si="55"/>
        <v>-100000</v>
      </c>
      <c r="I205" s="3"/>
    </row>
    <row r="206" spans="1:9" x14ac:dyDescent="0.2">
      <c r="A206" s="18" t="s">
        <v>172</v>
      </c>
      <c r="B206" s="24" t="s">
        <v>173</v>
      </c>
      <c r="C206" s="6"/>
      <c r="D206" s="4">
        <f>+Mayo!F203</f>
        <v>255000</v>
      </c>
      <c r="E206" s="6">
        <v>85000</v>
      </c>
      <c r="F206" s="4">
        <f t="shared" si="54"/>
        <v>340000</v>
      </c>
      <c r="G206" s="17">
        <f t="shared" si="55"/>
        <v>-340000</v>
      </c>
      <c r="I206" s="3"/>
    </row>
    <row r="207" spans="1:9" x14ac:dyDescent="0.2">
      <c r="A207" s="18" t="s">
        <v>1</v>
      </c>
      <c r="B207" s="3" t="s">
        <v>69</v>
      </c>
      <c r="C207" s="6"/>
      <c r="D207" s="4">
        <f>+Mayo!F204</f>
        <v>321500</v>
      </c>
      <c r="E207" s="6"/>
      <c r="F207" s="4">
        <f t="shared" si="54"/>
        <v>321500</v>
      </c>
      <c r="G207" s="17">
        <f t="shared" si="55"/>
        <v>-321500</v>
      </c>
      <c r="I207" s="3"/>
    </row>
    <row r="208" spans="1:9" x14ac:dyDescent="0.2">
      <c r="A208" s="18" t="s">
        <v>174</v>
      </c>
      <c r="B208" s="24" t="s">
        <v>278</v>
      </c>
      <c r="C208" s="36"/>
      <c r="D208" s="4">
        <f>+Mayo!F205</f>
        <v>0</v>
      </c>
      <c r="E208" s="6"/>
      <c r="F208" s="4">
        <f t="shared" si="54"/>
        <v>0</v>
      </c>
      <c r="G208" s="17">
        <f t="shared" si="55"/>
        <v>0</v>
      </c>
      <c r="I208" s="3"/>
    </row>
    <row r="209" spans="1:9" x14ac:dyDescent="0.2">
      <c r="A209" s="18" t="s">
        <v>175</v>
      </c>
      <c r="B209" s="19" t="str">
        <f>+Mayo!B206</f>
        <v>Ayuda Social Alquileres</v>
      </c>
      <c r="C209" s="6"/>
      <c r="D209" s="4">
        <f>+Mayo!F206</f>
        <v>32000</v>
      </c>
      <c r="E209" s="6">
        <v>11000</v>
      </c>
      <c r="F209" s="4">
        <f t="shared" si="54"/>
        <v>43000</v>
      </c>
      <c r="G209" s="17">
        <f t="shared" si="55"/>
        <v>-43000</v>
      </c>
      <c r="I209" s="3"/>
    </row>
    <row r="210" spans="1:9" x14ac:dyDescent="0.2">
      <c r="A210" s="18" t="s">
        <v>176</v>
      </c>
      <c r="B210" s="19" t="s">
        <v>178</v>
      </c>
      <c r="C210" s="6"/>
      <c r="D210" s="4">
        <f>+Mayo!F207</f>
        <v>0</v>
      </c>
      <c r="E210" s="6"/>
      <c r="F210" s="4">
        <f t="shared" si="54"/>
        <v>0</v>
      </c>
      <c r="G210" s="17">
        <f t="shared" si="55"/>
        <v>0</v>
      </c>
      <c r="I210" s="3"/>
    </row>
    <row r="211" spans="1:9" x14ac:dyDescent="0.2">
      <c r="A211" s="18" t="s">
        <v>279</v>
      </c>
      <c r="B211" s="6" t="s">
        <v>277</v>
      </c>
      <c r="C211" s="6"/>
      <c r="D211" s="4">
        <f>+Mayo!F208</f>
        <v>11282</v>
      </c>
      <c r="E211" s="6">
        <v>20000</v>
      </c>
      <c r="F211" s="4">
        <f t="shared" si="54"/>
        <v>31282</v>
      </c>
      <c r="G211" s="17">
        <f t="shared" si="55"/>
        <v>-31282</v>
      </c>
      <c r="I211" s="3"/>
    </row>
    <row r="212" spans="1:9" x14ac:dyDescent="0.2">
      <c r="A212" s="18" t="s">
        <v>280</v>
      </c>
      <c r="B212" s="6" t="s">
        <v>178</v>
      </c>
      <c r="C212" s="6"/>
      <c r="D212" s="4">
        <f>+Mayo!F209</f>
        <v>0</v>
      </c>
      <c r="E212" s="6"/>
      <c r="F212" s="4">
        <f t="shared" si="54"/>
        <v>0</v>
      </c>
      <c r="G212" s="17">
        <f t="shared" si="55"/>
        <v>0</v>
      </c>
      <c r="I212" s="3"/>
    </row>
    <row r="213" spans="1:9" x14ac:dyDescent="0.2">
      <c r="A213" s="18"/>
      <c r="B213" s="19"/>
      <c r="I213" s="3"/>
    </row>
    <row r="214" spans="1:9" x14ac:dyDescent="0.2">
      <c r="A214" s="18"/>
      <c r="B214" s="19"/>
      <c r="I214" s="3"/>
    </row>
    <row r="215" spans="1:9" x14ac:dyDescent="0.2">
      <c r="A215" s="18"/>
      <c r="B215" s="19"/>
      <c r="I215" s="3"/>
    </row>
    <row r="216" spans="1:9" x14ac:dyDescent="0.2">
      <c r="A216" s="18"/>
      <c r="B216" s="5" t="s">
        <v>251</v>
      </c>
      <c r="F216" s="33" t="str">
        <f>+F149</f>
        <v>JUNIO DE 2020</v>
      </c>
      <c r="I216" s="3"/>
    </row>
    <row r="217" spans="1:9" x14ac:dyDescent="0.2">
      <c r="A217" s="18"/>
      <c r="B217" s="19"/>
      <c r="I217" s="3"/>
    </row>
    <row r="218" spans="1:9" x14ac:dyDescent="0.2">
      <c r="A218" s="18"/>
      <c r="B218" s="19"/>
      <c r="I218" s="3"/>
    </row>
    <row r="219" spans="1:9" x14ac:dyDescent="0.2">
      <c r="A219" s="18"/>
      <c r="B219" s="19"/>
      <c r="C219" s="34"/>
      <c r="D219" s="34"/>
      <c r="E219" s="34"/>
      <c r="F219" s="34"/>
      <c r="G219" s="19"/>
      <c r="I219" s="3"/>
    </row>
    <row r="220" spans="1:9" x14ac:dyDescent="0.2">
      <c r="A220" s="18"/>
      <c r="B220" s="19"/>
      <c r="C220" s="14"/>
      <c r="D220" s="14"/>
      <c r="E220" s="14"/>
      <c r="F220" s="14"/>
      <c r="G220" s="13"/>
      <c r="I220" s="3"/>
    </row>
    <row r="221" spans="1:9" x14ac:dyDescent="0.2">
      <c r="A221" s="10" t="s">
        <v>179</v>
      </c>
      <c r="B221" s="11" t="s">
        <v>180</v>
      </c>
      <c r="C221" s="12">
        <f>+C222+C234</f>
        <v>18014600</v>
      </c>
      <c r="D221" s="12">
        <f t="shared" ref="D221:G221" si="56">+D222+D234</f>
        <v>139873.70000000001</v>
      </c>
      <c r="E221" s="30">
        <f t="shared" si="56"/>
        <v>20479</v>
      </c>
      <c r="F221" s="30">
        <f t="shared" si="56"/>
        <v>160352.70000000001</v>
      </c>
      <c r="G221" s="30">
        <f t="shared" si="56"/>
        <v>17854247.300000001</v>
      </c>
      <c r="I221" s="3"/>
    </row>
    <row r="222" spans="1:9" x14ac:dyDescent="0.2">
      <c r="A222" s="10" t="s">
        <v>181</v>
      </c>
      <c r="B222" s="11" t="s">
        <v>182</v>
      </c>
      <c r="C222" s="86">
        <f>SUM(C223:C232)</f>
        <v>12554600</v>
      </c>
      <c r="D222" s="86">
        <f t="shared" ref="D222:G222" si="57">SUM(D223:D232)</f>
        <v>139873.70000000001</v>
      </c>
      <c r="E222" s="86">
        <f t="shared" si="57"/>
        <v>20479</v>
      </c>
      <c r="F222" s="86">
        <f t="shared" si="57"/>
        <v>160352.70000000001</v>
      </c>
      <c r="G222" s="86">
        <f t="shared" si="57"/>
        <v>12394247.300000001</v>
      </c>
      <c r="I222" s="3"/>
    </row>
    <row r="223" spans="1:9" x14ac:dyDescent="0.2">
      <c r="A223" s="18" t="s">
        <v>183</v>
      </c>
      <c r="B223" s="19" t="s">
        <v>184</v>
      </c>
      <c r="C223" s="6"/>
      <c r="D223" s="4">
        <f>+Mayo!F223</f>
        <v>0</v>
      </c>
      <c r="F223" s="4">
        <f t="shared" ref="F223:F231" si="58">+E223+D223</f>
        <v>0</v>
      </c>
      <c r="G223" s="17">
        <f t="shared" ref="G223:G231" si="59">+C223-F223</f>
        <v>0</v>
      </c>
      <c r="I223" s="3"/>
    </row>
    <row r="224" spans="1:9" x14ac:dyDescent="0.2">
      <c r="A224" s="18" t="s">
        <v>185</v>
      </c>
      <c r="B224" s="24" t="s">
        <v>186</v>
      </c>
      <c r="C224" s="6"/>
      <c r="D224" s="4">
        <f>+Mayo!F224</f>
        <v>0</v>
      </c>
      <c r="F224" s="4">
        <f t="shared" si="58"/>
        <v>0</v>
      </c>
      <c r="G224" s="17">
        <f t="shared" si="59"/>
        <v>0</v>
      </c>
      <c r="I224" s="3"/>
    </row>
    <row r="225" spans="1:9" x14ac:dyDescent="0.2">
      <c r="A225" s="18" t="s">
        <v>187</v>
      </c>
      <c r="B225" s="24" t="s">
        <v>188</v>
      </c>
      <c r="C225" s="6">
        <v>3400000</v>
      </c>
      <c r="D225" s="4">
        <f>+Mayo!F225</f>
        <v>0</v>
      </c>
      <c r="F225" s="4">
        <f t="shared" si="58"/>
        <v>0</v>
      </c>
      <c r="G225" s="17">
        <f t="shared" si="59"/>
        <v>3400000</v>
      </c>
      <c r="I225" s="3"/>
    </row>
    <row r="226" spans="1:9" x14ac:dyDescent="0.2">
      <c r="A226" s="18" t="s">
        <v>189</v>
      </c>
      <c r="B226" s="24" t="s">
        <v>190</v>
      </c>
      <c r="C226" s="6"/>
      <c r="D226" s="4">
        <f>+Mayo!F226</f>
        <v>0</v>
      </c>
      <c r="F226" s="4">
        <f t="shared" si="58"/>
        <v>0</v>
      </c>
      <c r="G226" s="17">
        <f t="shared" si="59"/>
        <v>0</v>
      </c>
      <c r="I226" s="3"/>
    </row>
    <row r="227" spans="1:9" x14ac:dyDescent="0.2">
      <c r="A227" s="18" t="s">
        <v>191</v>
      </c>
      <c r="B227" s="24" t="s">
        <v>192</v>
      </c>
      <c r="C227" s="6"/>
      <c r="D227" s="4">
        <f>+Mayo!F227</f>
        <v>130343.7</v>
      </c>
      <c r="E227" s="4">
        <v>20479</v>
      </c>
      <c r="F227" s="4">
        <f t="shared" si="58"/>
        <v>150822.70000000001</v>
      </c>
      <c r="G227" s="17">
        <f t="shared" si="59"/>
        <v>-150822.70000000001</v>
      </c>
      <c r="I227" s="3"/>
    </row>
    <row r="228" spans="1:9" x14ac:dyDescent="0.2">
      <c r="A228" s="18" t="s">
        <v>193</v>
      </c>
      <c r="B228" s="24" t="s">
        <v>194</v>
      </c>
      <c r="C228" s="6"/>
      <c r="D228" s="4">
        <f>+Mayo!F228</f>
        <v>0</v>
      </c>
      <c r="F228" s="4">
        <f t="shared" si="58"/>
        <v>0</v>
      </c>
      <c r="G228" s="17">
        <f t="shared" si="59"/>
        <v>0</v>
      </c>
      <c r="I228" s="3"/>
    </row>
    <row r="229" spans="1:9" x14ac:dyDescent="0.2">
      <c r="A229" s="18" t="s">
        <v>195</v>
      </c>
      <c r="B229" s="24" t="s">
        <v>196</v>
      </c>
      <c r="C229" s="6">
        <v>127400</v>
      </c>
      <c r="D229" s="4">
        <f>+Mayo!F229</f>
        <v>0</v>
      </c>
      <c r="F229" s="4">
        <f t="shared" si="58"/>
        <v>0</v>
      </c>
      <c r="G229" s="17">
        <f t="shared" si="59"/>
        <v>127400</v>
      </c>
      <c r="I229" s="3"/>
    </row>
    <row r="230" spans="1:9" x14ac:dyDescent="0.2">
      <c r="A230" s="18" t="s">
        <v>197</v>
      </c>
      <c r="B230" s="24" t="s">
        <v>198</v>
      </c>
      <c r="D230" s="4">
        <f>+Mayo!F230</f>
        <v>9530</v>
      </c>
      <c r="F230" s="4">
        <f t="shared" si="58"/>
        <v>9530</v>
      </c>
      <c r="G230" s="17">
        <f t="shared" si="59"/>
        <v>-9530</v>
      </c>
      <c r="I230" s="3"/>
    </row>
    <row r="231" spans="1:9" x14ac:dyDescent="0.2">
      <c r="A231" s="18" t="s">
        <v>199</v>
      </c>
      <c r="B231" s="24" t="s">
        <v>200</v>
      </c>
      <c r="D231" s="4">
        <f>+Mayo!F231</f>
        <v>0</v>
      </c>
      <c r="F231" s="4">
        <f t="shared" si="58"/>
        <v>0</v>
      </c>
      <c r="G231" s="17">
        <f t="shared" si="59"/>
        <v>0</v>
      </c>
      <c r="I231" s="3"/>
    </row>
    <row r="232" spans="1:9" x14ac:dyDescent="0.2">
      <c r="A232" s="18" t="s">
        <v>327</v>
      </c>
      <c r="B232" s="24" t="s">
        <v>328</v>
      </c>
      <c r="C232" s="4">
        <v>9027200</v>
      </c>
      <c r="F232" s="4">
        <f t="shared" ref="F232" si="60">+E232+D232</f>
        <v>0</v>
      </c>
      <c r="G232" s="17">
        <f t="shared" ref="G232" si="61">+C232-F232</f>
        <v>9027200</v>
      </c>
      <c r="I232" s="3"/>
    </row>
    <row r="233" spans="1:9" x14ac:dyDescent="0.2">
      <c r="A233" s="18"/>
      <c r="B233" s="24"/>
      <c r="C233" s="14"/>
      <c r="D233" s="14"/>
      <c r="E233" s="14"/>
      <c r="F233" s="14"/>
      <c r="G233" s="13"/>
      <c r="I233" s="3"/>
    </row>
    <row r="234" spans="1:9" x14ac:dyDescent="0.2">
      <c r="A234" s="10" t="s">
        <v>201</v>
      </c>
      <c r="B234" s="37" t="s">
        <v>202</v>
      </c>
      <c r="C234" s="22">
        <f>+C235</f>
        <v>5460000</v>
      </c>
      <c r="D234" s="22">
        <f t="shared" ref="D234:G234" si="62">+D235</f>
        <v>0</v>
      </c>
      <c r="E234" s="22">
        <f t="shared" si="62"/>
        <v>0</v>
      </c>
      <c r="F234" s="22">
        <f t="shared" si="62"/>
        <v>0</v>
      </c>
      <c r="G234" s="22">
        <f t="shared" si="62"/>
        <v>5460000</v>
      </c>
      <c r="I234" s="3"/>
    </row>
    <row r="235" spans="1:9" x14ac:dyDescent="0.2">
      <c r="A235" s="10" t="s">
        <v>203</v>
      </c>
      <c r="B235" s="37" t="s">
        <v>204</v>
      </c>
      <c r="C235" s="14">
        <f>SUM(C236:C242)</f>
        <v>5460000</v>
      </c>
      <c r="D235" s="14">
        <f t="shared" ref="D235:G235" si="63">SUM(D236:D242)</f>
        <v>0</v>
      </c>
      <c r="E235" s="14">
        <f t="shared" si="63"/>
        <v>0</v>
      </c>
      <c r="F235" s="14">
        <f t="shared" si="63"/>
        <v>0</v>
      </c>
      <c r="G235" s="14">
        <f t="shared" si="63"/>
        <v>5460000</v>
      </c>
      <c r="I235" s="3"/>
    </row>
    <row r="236" spans="1:9" x14ac:dyDescent="0.2">
      <c r="A236" s="18" t="s">
        <v>205</v>
      </c>
      <c r="B236" s="24" t="s">
        <v>206</v>
      </c>
      <c r="D236" s="4">
        <f>+Mayo!F236</f>
        <v>0</v>
      </c>
      <c r="F236" s="4">
        <f t="shared" ref="F236:F240" si="64">+E236+D236</f>
        <v>0</v>
      </c>
      <c r="G236" s="17">
        <f t="shared" ref="G236:G240" si="65">+C236-F236</f>
        <v>0</v>
      </c>
      <c r="I236" s="3"/>
    </row>
    <row r="237" spans="1:9" x14ac:dyDescent="0.2">
      <c r="A237" s="18" t="s">
        <v>207</v>
      </c>
      <c r="B237" s="24" t="s">
        <v>240</v>
      </c>
      <c r="C237" s="4">
        <v>900000</v>
      </c>
      <c r="D237" s="4">
        <f>+Mayo!F237</f>
        <v>0</v>
      </c>
      <c r="F237" s="4">
        <f t="shared" si="64"/>
        <v>0</v>
      </c>
      <c r="G237" s="17">
        <f t="shared" si="65"/>
        <v>900000</v>
      </c>
      <c r="I237" s="3"/>
    </row>
    <row r="238" spans="1:9" x14ac:dyDescent="0.2">
      <c r="A238" s="18" t="s">
        <v>208</v>
      </c>
      <c r="B238" s="3" t="s">
        <v>320</v>
      </c>
      <c r="D238" s="4">
        <f>+Mayo!F238</f>
        <v>0</v>
      </c>
      <c r="F238" s="4">
        <f t="shared" si="64"/>
        <v>0</v>
      </c>
      <c r="G238" s="17">
        <f t="shared" si="65"/>
        <v>0</v>
      </c>
      <c r="I238" s="3"/>
    </row>
    <row r="239" spans="1:9" x14ac:dyDescent="0.2">
      <c r="A239" s="18" t="s">
        <v>209</v>
      </c>
      <c r="B239" s="3" t="s">
        <v>321</v>
      </c>
      <c r="C239" s="4">
        <v>840000</v>
      </c>
      <c r="D239" s="4">
        <f>+Mayo!F239</f>
        <v>0</v>
      </c>
      <c r="F239" s="4">
        <f t="shared" si="64"/>
        <v>0</v>
      </c>
      <c r="G239" s="17">
        <f t="shared" si="65"/>
        <v>840000</v>
      </c>
      <c r="I239" s="3"/>
    </row>
    <row r="240" spans="1:9" x14ac:dyDescent="0.2">
      <c r="A240" s="18" t="s">
        <v>210</v>
      </c>
      <c r="B240" s="24" t="s">
        <v>322</v>
      </c>
      <c r="C240" s="4">
        <v>1400000</v>
      </c>
      <c r="D240" s="4">
        <f>+Mayo!F240</f>
        <v>0</v>
      </c>
      <c r="F240" s="4">
        <f t="shared" si="64"/>
        <v>0</v>
      </c>
      <c r="G240" s="17">
        <f t="shared" si="65"/>
        <v>1400000</v>
      </c>
      <c r="I240" s="3"/>
    </row>
    <row r="241" spans="1:9" x14ac:dyDescent="0.2">
      <c r="A241" s="18" t="s">
        <v>323</v>
      </c>
      <c r="B241" s="24" t="s">
        <v>325</v>
      </c>
      <c r="C241" s="4">
        <v>1200000</v>
      </c>
      <c r="F241" s="4">
        <f t="shared" ref="F241:F242" si="66">+E241+D241</f>
        <v>0</v>
      </c>
      <c r="G241" s="17">
        <f t="shared" ref="G241:G242" si="67">+C241-F241</f>
        <v>1200000</v>
      </c>
      <c r="I241" s="3"/>
    </row>
    <row r="242" spans="1:9" x14ac:dyDescent="0.2">
      <c r="A242" s="18" t="s">
        <v>324</v>
      </c>
      <c r="B242" s="3" t="s">
        <v>326</v>
      </c>
      <c r="C242" s="4">
        <v>1120000</v>
      </c>
      <c r="F242" s="4">
        <f t="shared" si="66"/>
        <v>0</v>
      </c>
      <c r="G242" s="17">
        <f t="shared" si="67"/>
        <v>1120000</v>
      </c>
      <c r="I242" s="3"/>
    </row>
    <row r="243" spans="1:9" x14ac:dyDescent="0.2">
      <c r="A243" s="18"/>
      <c r="B243" s="19"/>
      <c r="I243" s="3"/>
    </row>
    <row r="244" spans="1:9" x14ac:dyDescent="0.2">
      <c r="A244" s="18"/>
      <c r="B244" s="19"/>
      <c r="I244" s="3"/>
    </row>
    <row r="245" spans="1:9" x14ac:dyDescent="0.2">
      <c r="A245" s="18"/>
      <c r="B245" s="19"/>
      <c r="I245" s="3"/>
    </row>
    <row r="246" spans="1:9" x14ac:dyDescent="0.2">
      <c r="A246" s="18"/>
      <c r="B246" s="19"/>
      <c r="I246" s="3"/>
    </row>
    <row r="247" spans="1:9" x14ac:dyDescent="0.2">
      <c r="A247" s="10" t="s">
        <v>211</v>
      </c>
      <c r="B247" s="11" t="s">
        <v>212</v>
      </c>
      <c r="C247" s="22">
        <f>+C248</f>
        <v>0</v>
      </c>
      <c r="D247" s="22">
        <f t="shared" ref="D247:G248" si="68">+D248</f>
        <v>4954537.46</v>
      </c>
      <c r="E247" s="22">
        <f t="shared" si="68"/>
        <v>0</v>
      </c>
      <c r="F247" s="22">
        <f t="shared" si="68"/>
        <v>4954537.46</v>
      </c>
      <c r="G247" s="22">
        <f t="shared" si="68"/>
        <v>-4954537.46</v>
      </c>
      <c r="I247" s="3"/>
    </row>
    <row r="248" spans="1:9" x14ac:dyDescent="0.2">
      <c r="A248" s="10" t="s">
        <v>213</v>
      </c>
      <c r="B248" s="11" t="s">
        <v>214</v>
      </c>
      <c r="C248" s="22">
        <f>+C249</f>
        <v>0</v>
      </c>
      <c r="D248" s="22">
        <f t="shared" si="68"/>
        <v>4954537.46</v>
      </c>
      <c r="E248" s="22">
        <f t="shared" si="68"/>
        <v>0</v>
      </c>
      <c r="F248" s="22">
        <f t="shared" si="68"/>
        <v>4954537.46</v>
      </c>
      <c r="G248" s="22">
        <f t="shared" si="68"/>
        <v>-4954537.46</v>
      </c>
      <c r="I248" s="3"/>
    </row>
    <row r="249" spans="1:9" x14ac:dyDescent="0.2">
      <c r="A249" s="18" t="s">
        <v>215</v>
      </c>
      <c r="B249" s="19" t="s">
        <v>216</v>
      </c>
      <c r="D249" s="4">
        <f>+Mayo!F249</f>
        <v>4954537.46</v>
      </c>
      <c r="F249" s="4">
        <f t="shared" ref="F249:F250" si="69">+E249+D249</f>
        <v>4954537.46</v>
      </c>
      <c r="G249" s="17">
        <f t="shared" ref="G249:G250" si="70">+C249-F249</f>
        <v>-4954537.46</v>
      </c>
      <c r="I249" s="3"/>
    </row>
    <row r="250" spans="1:9" x14ac:dyDescent="0.2">
      <c r="A250" s="18" t="s">
        <v>217</v>
      </c>
      <c r="B250" s="19" t="s">
        <v>218</v>
      </c>
      <c r="D250" s="4">
        <f>+Mayo!F250</f>
        <v>0</v>
      </c>
      <c r="F250" s="4">
        <f t="shared" si="69"/>
        <v>0</v>
      </c>
      <c r="G250" s="17">
        <f t="shared" si="70"/>
        <v>0</v>
      </c>
      <c r="I250" s="3"/>
    </row>
    <row r="251" spans="1:9" x14ac:dyDescent="0.2">
      <c r="A251" s="19"/>
      <c r="B251" s="19"/>
      <c r="G251" s="17">
        <f t="shared" ref="G251" si="71">+C251-F251</f>
        <v>0</v>
      </c>
      <c r="I251" s="3"/>
    </row>
    <row r="252" spans="1:9" x14ac:dyDescent="0.2">
      <c r="A252" s="19"/>
      <c r="B252" s="19"/>
      <c r="I252" s="3"/>
    </row>
    <row r="253" spans="1:9" x14ac:dyDescent="0.2">
      <c r="A253" s="10" t="s">
        <v>219</v>
      </c>
      <c r="B253" s="11" t="s">
        <v>220</v>
      </c>
      <c r="C253" s="12">
        <f>+C254</f>
        <v>10812620</v>
      </c>
      <c r="D253" s="12">
        <f t="shared" ref="D253:G254" si="72">+D254</f>
        <v>1169830.51</v>
      </c>
      <c r="E253" s="12">
        <f t="shared" si="72"/>
        <v>234939.24</v>
      </c>
      <c r="F253" s="12">
        <f t="shared" si="72"/>
        <v>1404769.75</v>
      </c>
      <c r="G253" s="12">
        <f t="shared" si="72"/>
        <v>9407850.25</v>
      </c>
      <c r="I253" s="3"/>
    </row>
    <row r="254" spans="1:9" x14ac:dyDescent="0.2">
      <c r="A254" s="10" t="s">
        <v>221</v>
      </c>
      <c r="B254" s="11" t="s">
        <v>222</v>
      </c>
      <c r="C254" s="12">
        <f>+C255</f>
        <v>10812620</v>
      </c>
      <c r="D254" s="12">
        <f t="shared" si="72"/>
        <v>1169830.51</v>
      </c>
      <c r="E254" s="12">
        <f t="shared" si="72"/>
        <v>234939.24</v>
      </c>
      <c r="F254" s="12">
        <f t="shared" si="72"/>
        <v>1404769.75</v>
      </c>
      <c r="G254" s="12">
        <f t="shared" si="72"/>
        <v>9407850.25</v>
      </c>
      <c r="I254" s="3"/>
    </row>
    <row r="255" spans="1:9" x14ac:dyDescent="0.2">
      <c r="A255" s="10" t="s">
        <v>223</v>
      </c>
      <c r="B255" s="11" t="s">
        <v>222</v>
      </c>
      <c r="C255" s="12">
        <f>+C256+C257</f>
        <v>10812620</v>
      </c>
      <c r="D255" s="12">
        <f t="shared" ref="D255:G255" si="73">+D256+D257</f>
        <v>1169830.51</v>
      </c>
      <c r="E255" s="12">
        <f t="shared" si="73"/>
        <v>234939.24</v>
      </c>
      <c r="F255" s="12">
        <f t="shared" si="73"/>
        <v>1404769.75</v>
      </c>
      <c r="G255" s="12">
        <f t="shared" si="73"/>
        <v>9407850.25</v>
      </c>
      <c r="I255" s="3"/>
    </row>
    <row r="256" spans="1:9" x14ac:dyDescent="0.2">
      <c r="A256" s="66" t="s">
        <v>224</v>
      </c>
      <c r="B256" s="24" t="s">
        <v>225</v>
      </c>
      <c r="C256" s="6">
        <v>10812620</v>
      </c>
      <c r="D256" s="4">
        <f>+Mayo!F256</f>
        <v>1119956.42</v>
      </c>
      <c r="E256" s="4">
        <v>224566.83</v>
      </c>
      <c r="F256" s="4">
        <f t="shared" ref="F256:F257" si="74">+E256+D256</f>
        <v>1344523.25</v>
      </c>
      <c r="G256" s="17">
        <f t="shared" ref="G256:G257" si="75">+C256-F256</f>
        <v>9468096.75</v>
      </c>
      <c r="I256" s="3"/>
    </row>
    <row r="257" spans="1:9" x14ac:dyDescent="0.2">
      <c r="A257" s="18" t="s">
        <v>301</v>
      </c>
      <c r="B257" s="19" t="s">
        <v>302</v>
      </c>
      <c r="D257" s="4">
        <f>+Mayo!F257</f>
        <v>49874.09</v>
      </c>
      <c r="E257" s="4">
        <v>10372.41</v>
      </c>
      <c r="F257" s="4">
        <f t="shared" si="74"/>
        <v>60246.5</v>
      </c>
      <c r="G257" s="17">
        <f t="shared" si="75"/>
        <v>-60246.5</v>
      </c>
      <c r="I257" s="3"/>
    </row>
    <row r="258" spans="1:9" x14ac:dyDescent="0.2">
      <c r="A258" s="19"/>
      <c r="B258" s="19"/>
      <c r="D258" s="6"/>
      <c r="I258" s="3"/>
    </row>
    <row r="259" spans="1:9" x14ac:dyDescent="0.2">
      <c r="A259" s="19"/>
      <c r="B259" s="19"/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19"/>
      <c r="I268" s="3"/>
    </row>
    <row r="269" spans="1:9" x14ac:dyDescent="0.2">
      <c r="A269" s="19"/>
      <c r="B269" s="19"/>
      <c r="I269" s="3"/>
    </row>
    <row r="270" spans="1:9" x14ac:dyDescent="0.2">
      <c r="A270" s="19"/>
      <c r="B270" s="19"/>
      <c r="I270" s="3"/>
    </row>
    <row r="271" spans="1:9" x14ac:dyDescent="0.2">
      <c r="A271" s="19"/>
      <c r="B271" s="19"/>
      <c r="I271" s="3"/>
    </row>
    <row r="272" spans="1:9" x14ac:dyDescent="0.2">
      <c r="A272" s="19"/>
      <c r="B272" s="19"/>
      <c r="I272" s="3"/>
    </row>
    <row r="273" spans="1:9" x14ac:dyDescent="0.2">
      <c r="A273" s="19"/>
      <c r="B273" s="19"/>
      <c r="I273" s="3"/>
    </row>
    <row r="274" spans="1:9" x14ac:dyDescent="0.2">
      <c r="A274" s="19"/>
      <c r="B274" s="19"/>
      <c r="I274" s="3"/>
    </row>
    <row r="275" spans="1:9" x14ac:dyDescent="0.2">
      <c r="A275" s="19"/>
      <c r="B275" s="19"/>
      <c r="I275" s="3"/>
    </row>
    <row r="276" spans="1:9" x14ac:dyDescent="0.2">
      <c r="A276" s="19"/>
      <c r="B276" s="19"/>
      <c r="I276" s="3"/>
    </row>
    <row r="277" spans="1:9" x14ac:dyDescent="0.2">
      <c r="A277" s="19"/>
      <c r="B277" s="19"/>
      <c r="I277" s="3"/>
    </row>
    <row r="278" spans="1:9" x14ac:dyDescent="0.2">
      <c r="A278" s="19"/>
      <c r="B278" s="19"/>
      <c r="I278" s="3"/>
    </row>
    <row r="279" spans="1:9" x14ac:dyDescent="0.2">
      <c r="A279" s="19"/>
      <c r="B279" s="19"/>
      <c r="I279" s="3"/>
    </row>
    <row r="280" spans="1:9" x14ac:dyDescent="0.2">
      <c r="A280" s="19"/>
      <c r="B280" s="19"/>
      <c r="I280" s="3"/>
    </row>
    <row r="281" spans="1:9" x14ac:dyDescent="0.2">
      <c r="A281" s="19"/>
      <c r="B281" s="19"/>
      <c r="I281" s="3"/>
    </row>
    <row r="282" spans="1:9" x14ac:dyDescent="0.2">
      <c r="A282" s="19"/>
      <c r="B282" s="19"/>
      <c r="I282" s="3"/>
    </row>
    <row r="283" spans="1:9" x14ac:dyDescent="0.2">
      <c r="A283" s="19"/>
      <c r="B283" s="19"/>
      <c r="I283" s="3"/>
    </row>
    <row r="284" spans="1:9" x14ac:dyDescent="0.2">
      <c r="A284" s="19"/>
      <c r="B284" s="19"/>
      <c r="I284" s="3"/>
    </row>
    <row r="285" spans="1:9" x14ac:dyDescent="0.2">
      <c r="A285" s="19"/>
      <c r="B285" s="19"/>
      <c r="I285" s="3"/>
    </row>
    <row r="286" spans="1:9" x14ac:dyDescent="0.2">
      <c r="A286" s="19"/>
      <c r="B286" s="94" t="s">
        <v>227</v>
      </c>
      <c r="C286" s="94"/>
      <c r="I286" s="3"/>
    </row>
    <row r="287" spans="1:9" x14ac:dyDescent="0.2">
      <c r="A287" s="19"/>
      <c r="B287" s="94" t="s">
        <v>92</v>
      </c>
      <c r="C287" s="94"/>
      <c r="I287" s="3"/>
    </row>
    <row r="288" spans="1:9" x14ac:dyDescent="0.2">
      <c r="A288" s="19"/>
      <c r="B288" s="8"/>
      <c r="C288" s="8"/>
      <c r="I288" s="3"/>
    </row>
    <row r="290" spans="1:9" x14ac:dyDescent="0.2">
      <c r="C290" s="67"/>
      <c r="D290" s="40" t="s">
        <v>252</v>
      </c>
      <c r="F290" s="68">
        <v>44012</v>
      </c>
      <c r="I290" s="3"/>
    </row>
    <row r="291" spans="1:9" x14ac:dyDescent="0.2">
      <c r="C291" s="69"/>
      <c r="F291" s="19"/>
      <c r="G291" s="70"/>
      <c r="I291" s="3"/>
    </row>
    <row r="292" spans="1:9" x14ac:dyDescent="0.2">
      <c r="A292" s="96" t="s">
        <v>3</v>
      </c>
      <c r="B292" s="97"/>
      <c r="C292" s="97"/>
      <c r="D292" s="97" t="s">
        <v>253</v>
      </c>
      <c r="E292" s="97"/>
      <c r="F292" s="97"/>
      <c r="G292" s="98"/>
      <c r="I292" s="3"/>
    </row>
    <row r="293" spans="1:9" x14ac:dyDescent="0.2">
      <c r="A293" s="71" t="s">
        <v>254</v>
      </c>
      <c r="B293" s="72"/>
      <c r="C293" s="73">
        <f>+E9</f>
        <v>6953378.5999999996</v>
      </c>
      <c r="D293" s="63" t="s">
        <v>255</v>
      </c>
      <c r="E293" s="34"/>
      <c r="F293" s="19"/>
      <c r="G293" s="74">
        <f>+E155</f>
        <v>10369786.220000001</v>
      </c>
      <c r="I293" s="3"/>
    </row>
    <row r="294" spans="1:9" x14ac:dyDescent="0.2">
      <c r="A294" s="71" t="s">
        <v>256</v>
      </c>
      <c r="B294" s="19"/>
      <c r="C294" s="75">
        <f>+Mayo!G309</f>
        <v>3631964.44</v>
      </c>
      <c r="D294" s="34" t="s">
        <v>257</v>
      </c>
      <c r="E294" s="34"/>
      <c r="F294" s="19"/>
      <c r="G294" s="74">
        <f>+E165</f>
        <v>801901.27</v>
      </c>
      <c r="I294" s="3"/>
    </row>
    <row r="295" spans="1:9" x14ac:dyDescent="0.2">
      <c r="A295" s="71"/>
      <c r="B295" s="19"/>
      <c r="C295" s="75"/>
      <c r="D295" s="34" t="s">
        <v>258</v>
      </c>
      <c r="E295" s="34"/>
      <c r="F295" s="19"/>
      <c r="G295" s="74">
        <f>+E196</f>
        <v>1479691.44</v>
      </c>
      <c r="I295" s="3"/>
    </row>
    <row r="296" spans="1:9" x14ac:dyDescent="0.2">
      <c r="A296" s="71"/>
      <c r="B296" s="19"/>
      <c r="C296" s="75"/>
      <c r="D296" s="34" t="s">
        <v>259</v>
      </c>
      <c r="F296" s="3"/>
      <c r="G296" s="74">
        <f>+E222</f>
        <v>20479</v>
      </c>
      <c r="I296" s="3"/>
    </row>
    <row r="297" spans="1:9" x14ac:dyDescent="0.2">
      <c r="A297" s="71"/>
      <c r="B297" s="19"/>
      <c r="C297" s="75"/>
      <c r="D297" s="34" t="s">
        <v>260</v>
      </c>
      <c r="E297" s="34"/>
      <c r="F297" s="19"/>
      <c r="G297" s="74">
        <f>+E235</f>
        <v>0</v>
      </c>
      <c r="I297" s="3"/>
    </row>
    <row r="298" spans="1:9" x14ac:dyDescent="0.2">
      <c r="A298" s="71"/>
      <c r="B298" s="19"/>
      <c r="C298" s="75"/>
      <c r="D298" s="76" t="s">
        <v>261</v>
      </c>
      <c r="F298" s="3"/>
      <c r="G298" s="74">
        <f>+E247</f>
        <v>0</v>
      </c>
      <c r="I298" s="3"/>
    </row>
    <row r="299" spans="1:9" x14ac:dyDescent="0.2">
      <c r="A299" s="71"/>
      <c r="B299" s="19"/>
      <c r="C299" s="75"/>
      <c r="D299" s="76" t="s">
        <v>276</v>
      </c>
      <c r="F299" s="3"/>
      <c r="G299" s="74">
        <f>+E253</f>
        <v>234939.24</v>
      </c>
      <c r="I299" s="3"/>
    </row>
    <row r="300" spans="1:9" x14ac:dyDescent="0.2">
      <c r="A300" s="71"/>
      <c r="B300" s="19"/>
      <c r="C300" s="75"/>
      <c r="D300" s="34"/>
      <c r="E300" s="34"/>
      <c r="F300" s="19"/>
      <c r="G300" s="74"/>
      <c r="I300" s="3"/>
    </row>
    <row r="301" spans="1:9" x14ac:dyDescent="0.2">
      <c r="A301" s="71" t="s">
        <v>262</v>
      </c>
      <c r="B301" s="19"/>
      <c r="C301" s="19" t="s">
        <v>262</v>
      </c>
      <c r="D301" s="77" t="s">
        <v>263</v>
      </c>
      <c r="E301" s="77"/>
      <c r="F301" s="78"/>
      <c r="G301" s="79">
        <f>SUM(G293:G300)</f>
        <v>12906797.17</v>
      </c>
      <c r="I301" s="3"/>
    </row>
    <row r="302" spans="1:9" x14ac:dyDescent="0.2">
      <c r="A302" s="71"/>
      <c r="B302" s="19"/>
      <c r="C302" s="19"/>
      <c r="D302" s="34" t="s">
        <v>264</v>
      </c>
      <c r="E302" s="34"/>
      <c r="F302" s="19"/>
      <c r="G302" s="74"/>
      <c r="I302" s="3"/>
    </row>
    <row r="303" spans="1:9" x14ac:dyDescent="0.2">
      <c r="A303" s="71"/>
      <c r="B303" s="19"/>
      <c r="C303" s="19"/>
      <c r="D303" s="34" t="s">
        <v>265</v>
      </c>
      <c r="E303" s="34"/>
      <c r="F303" s="19"/>
      <c r="G303" s="74">
        <v>-24633892.039999999</v>
      </c>
      <c r="I303" s="3"/>
    </row>
    <row r="304" spans="1:9" x14ac:dyDescent="0.2">
      <c r="A304" s="71"/>
      <c r="B304" s="19"/>
      <c r="C304" s="19"/>
      <c r="D304" s="34" t="s">
        <v>266</v>
      </c>
      <c r="E304" s="34"/>
      <c r="F304" s="19"/>
      <c r="G304" s="74"/>
      <c r="I304" s="3"/>
    </row>
    <row r="305" spans="1:9" x14ac:dyDescent="0.2">
      <c r="A305" s="71"/>
      <c r="B305" s="19"/>
      <c r="C305" s="19"/>
      <c r="D305" s="34" t="s">
        <v>267</v>
      </c>
      <c r="E305" s="34"/>
      <c r="F305" s="80">
        <v>43982</v>
      </c>
      <c r="G305" s="74">
        <f>+Mayo!G305*-1</f>
        <v>19361394.02</v>
      </c>
      <c r="I305" s="69"/>
    </row>
    <row r="306" spans="1:9" x14ac:dyDescent="0.2">
      <c r="A306" s="71"/>
      <c r="B306" s="19"/>
      <c r="C306" s="19"/>
      <c r="D306" s="34" t="s">
        <v>266</v>
      </c>
      <c r="E306" s="34"/>
      <c r="F306" s="19"/>
      <c r="G306" s="74" t="s">
        <v>262</v>
      </c>
      <c r="I306" s="3"/>
    </row>
    <row r="307" spans="1:9" x14ac:dyDescent="0.2">
      <c r="A307" s="71"/>
      <c r="B307" s="19"/>
      <c r="C307" s="19"/>
      <c r="D307" s="34" t="s">
        <v>268</v>
      </c>
      <c r="E307" s="34"/>
      <c r="F307" s="19"/>
      <c r="G307" s="74">
        <f>2954783.18-5000</f>
        <v>2949783.18</v>
      </c>
      <c r="I307" s="3"/>
    </row>
    <row r="308" spans="1:9" x14ac:dyDescent="0.2">
      <c r="A308" s="71"/>
      <c r="B308" s="19"/>
      <c r="C308" s="19"/>
      <c r="D308" s="34" t="s">
        <v>264</v>
      </c>
      <c r="E308" s="34"/>
      <c r="F308" s="19"/>
      <c r="G308" s="74"/>
      <c r="I308" s="3"/>
    </row>
    <row r="309" spans="1:9" x14ac:dyDescent="0.2">
      <c r="A309" s="71"/>
      <c r="B309" s="19"/>
      <c r="C309" s="19"/>
      <c r="D309" s="34" t="s">
        <v>269</v>
      </c>
      <c r="E309" s="34"/>
      <c r="F309" s="80">
        <f>+F305</f>
        <v>43982</v>
      </c>
      <c r="G309" s="74">
        <f>+Mayo!G313*-1</f>
        <v>-945168.43</v>
      </c>
      <c r="I309" s="3"/>
    </row>
    <row r="310" spans="1:9" x14ac:dyDescent="0.2">
      <c r="A310" s="71"/>
      <c r="B310" s="19"/>
      <c r="C310" s="19"/>
      <c r="D310" s="34" t="s">
        <v>266</v>
      </c>
      <c r="E310" s="34"/>
      <c r="F310" s="19"/>
      <c r="G310" s="74"/>
      <c r="I310" s="3"/>
    </row>
    <row r="311" spans="1:9" x14ac:dyDescent="0.2">
      <c r="A311" s="71"/>
      <c r="B311" s="19"/>
      <c r="C311" s="19"/>
      <c r="D311" s="34" t="s">
        <v>270</v>
      </c>
      <c r="E311" s="34"/>
      <c r="F311" s="19"/>
      <c r="G311" s="74">
        <f>946429.1+0.05</f>
        <v>946429.15</v>
      </c>
      <c r="I311" s="3"/>
    </row>
    <row r="312" spans="1:9" x14ac:dyDescent="0.2">
      <c r="A312" s="71"/>
      <c r="B312" s="19"/>
      <c r="C312" s="19"/>
      <c r="D312" s="34" t="s">
        <v>271</v>
      </c>
      <c r="E312" s="34"/>
      <c r="F312" s="19"/>
      <c r="G312" s="74"/>
      <c r="I312" s="3"/>
    </row>
    <row r="313" spans="1:9" ht="12" thickBot="1" x14ac:dyDescent="0.25">
      <c r="A313" s="81" t="s">
        <v>272</v>
      </c>
      <c r="B313" s="82"/>
      <c r="C313" s="83">
        <f>SUM(C293:C311)+0.01</f>
        <v>10585343.049999999</v>
      </c>
      <c r="D313" s="84" t="s">
        <v>272</v>
      </c>
      <c r="E313" s="84"/>
      <c r="F313" s="82"/>
      <c r="G313" s="83">
        <f>SUM(G301:G312)</f>
        <v>10585343.050000001</v>
      </c>
      <c r="H313" s="69"/>
      <c r="I313" s="3"/>
    </row>
    <row r="335" spans="1:9" x14ac:dyDescent="0.2">
      <c r="A335" s="62"/>
      <c r="C335" s="3"/>
      <c r="D335" s="3"/>
      <c r="E335" s="3"/>
      <c r="F335" s="3"/>
      <c r="I335" s="3"/>
    </row>
  </sheetData>
  <mergeCells count="8">
    <mergeCell ref="B287:C287"/>
    <mergeCell ref="A292:C292"/>
    <mergeCell ref="D292:G292"/>
    <mergeCell ref="B2:C2"/>
    <mergeCell ref="B3:C3"/>
    <mergeCell ref="B146:C146"/>
    <mergeCell ref="B147:C147"/>
    <mergeCell ref="B286:C286"/>
  </mergeCells>
  <pageMargins left="0.70866141732283472" right="0.51181102362204722" top="0.74803149606299213" bottom="0.74803149606299213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38"/>
  <sheetViews>
    <sheetView topLeftCell="A277" workbookViewId="0">
      <selection activeCell="F217" sqref="F217"/>
    </sheetView>
  </sheetViews>
  <sheetFormatPr baseColWidth="10" defaultColWidth="11.42578125" defaultRowHeight="11.25" x14ac:dyDescent="0.2"/>
  <cols>
    <col min="1" max="1" width="8.85546875" style="3" customWidth="1"/>
    <col min="2" max="2" width="22.85546875" style="3" customWidth="1"/>
    <col min="3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287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+C11+C53</f>
        <v>140308042</v>
      </c>
      <c r="D9" s="12">
        <f>+D11+D53</f>
        <v>45756584.369999997</v>
      </c>
      <c r="E9" s="12">
        <f>+E11+E53</f>
        <v>12987913.33</v>
      </c>
      <c r="F9" s="12">
        <f>+F11+F53</f>
        <v>113745200.07000001</v>
      </c>
      <c r="G9" s="12">
        <f>+G11+G53</f>
        <v>153292241.93000001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3205898.5500000003</v>
      </c>
      <c r="E11" s="12">
        <f>+E12</f>
        <v>537896.78</v>
      </c>
      <c r="F11" s="12">
        <f>+F12+F53</f>
        <v>58744497.700000003</v>
      </c>
      <c r="G11" s="12">
        <f>+G12+G53</f>
        <v>81563544.299999997</v>
      </c>
    </row>
    <row r="12" spans="1:11" x14ac:dyDescent="0.2">
      <c r="A12" s="15" t="s">
        <v>6</v>
      </c>
      <c r="B12" s="16" t="s">
        <v>7</v>
      </c>
      <c r="C12" s="12">
        <f>+C13+C27+C33+C44+C48</f>
        <v>13578642</v>
      </c>
      <c r="D12" s="12">
        <f>+D13+D27+D33+D44+D48</f>
        <v>3205898.5500000003</v>
      </c>
      <c r="E12" s="12">
        <f>+E13+E27+E33+E44+E48</f>
        <v>537896.78</v>
      </c>
      <c r="F12" s="12">
        <f>+F13+F27+F33+F44+F48</f>
        <v>3743795.3299999996</v>
      </c>
      <c r="G12" s="12">
        <f>+G13+G27+G33+G44+G48</f>
        <v>9834846.6699999999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1">SUM(C14:C25)</f>
        <v>613942</v>
      </c>
      <c r="D13" s="12">
        <f t="shared" si="1"/>
        <v>641435.91</v>
      </c>
      <c r="E13" s="12">
        <f t="shared" si="1"/>
        <v>88923.5</v>
      </c>
      <c r="F13" s="12">
        <f t="shared" si="1"/>
        <v>730359.41</v>
      </c>
      <c r="G13" s="12">
        <f t="shared" si="1"/>
        <v>-116417.41000000003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+Junio!F14</f>
        <v>558303.91</v>
      </c>
      <c r="E14" s="4">
        <v>81888.5</v>
      </c>
      <c r="F14" s="4">
        <f>+E14+D14</f>
        <v>640192.41</v>
      </c>
      <c r="G14" s="17">
        <f>+C14-F14</f>
        <v>-232792.41000000003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+Junio!F15</f>
        <v>1870</v>
      </c>
      <c r="F15" s="4">
        <f t="shared" ref="F15:F25" si="2">+E15+D15</f>
        <v>1870</v>
      </c>
      <c r="G15" s="17">
        <f t="shared" ref="G15:G25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+Junio!F16</f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+Junio!F17</f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+Junio!F18</f>
        <v>32622</v>
      </c>
      <c r="E18" s="4">
        <v>5710</v>
      </c>
      <c r="F18" s="4">
        <f t="shared" si="2"/>
        <v>38332</v>
      </c>
      <c r="G18" s="17">
        <f t="shared" si="3"/>
        <v>60550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+Junio!F19</f>
        <v>8840</v>
      </c>
      <c r="E19" s="4">
        <v>1325</v>
      </c>
      <c r="F19" s="4">
        <f t="shared" si="2"/>
        <v>10165</v>
      </c>
      <c r="G19" s="17">
        <f t="shared" si="3"/>
        <v>26235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+Junio!F20</f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+Junio!F21</f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+Junio!F22</f>
        <v>28800</v>
      </c>
      <c r="F22" s="4">
        <f t="shared" si="2"/>
        <v>28800</v>
      </c>
      <c r="G22" s="17">
        <f t="shared" si="3"/>
        <v>18660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+Junio!F23</f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+Junio!F24</f>
        <v>8500</v>
      </c>
      <c r="F24" s="4">
        <f t="shared" si="2"/>
        <v>8500</v>
      </c>
      <c r="G24" s="17">
        <f t="shared" si="3"/>
        <v>15300</v>
      </c>
      <c r="J24" s="4"/>
    </row>
    <row r="25" spans="1:11" x14ac:dyDescent="0.2">
      <c r="A25" s="18" t="s">
        <v>242</v>
      </c>
      <c r="B25" s="19" t="s">
        <v>226</v>
      </c>
      <c r="D25" s="4">
        <f>+Junio!F25</f>
        <v>2500</v>
      </c>
      <c r="F25" s="4">
        <f t="shared" si="2"/>
        <v>2500</v>
      </c>
      <c r="G25" s="17">
        <f t="shared" si="3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4">SUM(D28:D30)</f>
        <v>962931.17</v>
      </c>
      <c r="E27" s="22">
        <f t="shared" si="4"/>
        <v>153768.32000000001</v>
      </c>
      <c r="F27" s="22">
        <f t="shared" si="4"/>
        <v>1116699.49</v>
      </c>
      <c r="G27" s="22">
        <f t="shared" si="4"/>
        <v>388300.51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+Junio!F28</f>
        <v>962931.17</v>
      </c>
      <c r="E28" s="20">
        <v>153768.32000000001</v>
      </c>
      <c r="F28" s="4">
        <f t="shared" ref="F28:F30" si="5">+E28+D28</f>
        <v>1116699.49</v>
      </c>
      <c r="G28" s="17">
        <f t="shared" ref="G28:G30" si="6">+C28-F28</f>
        <v>388300.51</v>
      </c>
    </row>
    <row r="29" spans="1:11" x14ac:dyDescent="0.2">
      <c r="A29" s="18" t="s">
        <v>34</v>
      </c>
      <c r="D29" s="4">
        <f>+Junio!F29</f>
        <v>0</v>
      </c>
      <c r="F29" s="4">
        <f t="shared" si="5"/>
        <v>0</v>
      </c>
      <c r="G29" s="17">
        <f t="shared" si="6"/>
        <v>0</v>
      </c>
    </row>
    <row r="30" spans="1:11" x14ac:dyDescent="0.2">
      <c r="A30" s="18" t="s">
        <v>35</v>
      </c>
      <c r="D30" s="4">
        <f>+Junio!F30</f>
        <v>0</v>
      </c>
      <c r="F30" s="4">
        <f t="shared" si="5"/>
        <v>0</v>
      </c>
      <c r="G30" s="17">
        <f t="shared" si="6"/>
        <v>0</v>
      </c>
    </row>
    <row r="31" spans="1:11" x14ac:dyDescent="0.2">
      <c r="A31" s="18"/>
      <c r="B31" s="19"/>
      <c r="G31" s="21"/>
    </row>
    <row r="32" spans="1:11" x14ac:dyDescent="0.2">
      <c r="A32" s="18"/>
      <c r="B32" s="19"/>
      <c r="G32" s="21"/>
    </row>
    <row r="33" spans="1:9" x14ac:dyDescent="0.2">
      <c r="A33" s="15" t="s">
        <v>36</v>
      </c>
      <c r="B33" s="16" t="s">
        <v>37</v>
      </c>
      <c r="C33" s="22">
        <f>SUM(C34:C42)</f>
        <v>11459700</v>
      </c>
      <c r="D33" s="22">
        <f t="shared" ref="D33:G33" si="7">SUM(D34:D42)</f>
        <v>94291.5</v>
      </c>
      <c r="E33" s="22">
        <f t="shared" si="7"/>
        <v>26157.5</v>
      </c>
      <c r="F33" s="22">
        <f t="shared" si="7"/>
        <v>120449</v>
      </c>
      <c r="G33" s="22">
        <f t="shared" si="7"/>
        <v>11339251</v>
      </c>
    </row>
    <row r="34" spans="1:9" x14ac:dyDescent="0.2">
      <c r="A34" s="18" t="s">
        <v>38</v>
      </c>
      <c r="B34" s="19" t="s">
        <v>39</v>
      </c>
      <c r="D34" s="4">
        <f>+Junio!F34</f>
        <v>0</v>
      </c>
      <c r="F34" s="4">
        <f t="shared" ref="F34:F39" si="8">+E34+D34</f>
        <v>0</v>
      </c>
      <c r="G34" s="17">
        <f t="shared" ref="G34:G39" si="9">+C34-F34</f>
        <v>0</v>
      </c>
    </row>
    <row r="35" spans="1:9" x14ac:dyDescent="0.2">
      <c r="A35" s="18" t="s">
        <v>40</v>
      </c>
      <c r="B35" s="3" t="s">
        <v>41</v>
      </c>
      <c r="D35" s="4">
        <f>+Junio!F35</f>
        <v>0</v>
      </c>
      <c r="F35" s="4">
        <f t="shared" si="8"/>
        <v>0</v>
      </c>
      <c r="G35" s="17">
        <f t="shared" si="9"/>
        <v>0</v>
      </c>
    </row>
    <row r="36" spans="1:9" x14ac:dyDescent="0.2">
      <c r="A36" s="18" t="s">
        <v>42</v>
      </c>
      <c r="B36" s="3" t="s">
        <v>43</v>
      </c>
      <c r="D36" s="4">
        <f>+Junio!F36</f>
        <v>0</v>
      </c>
      <c r="F36" s="4">
        <f t="shared" si="8"/>
        <v>0</v>
      </c>
      <c r="G36" s="17">
        <f t="shared" si="9"/>
        <v>0</v>
      </c>
    </row>
    <row r="37" spans="1:9" x14ac:dyDescent="0.2">
      <c r="A37" s="18" t="s">
        <v>44</v>
      </c>
      <c r="B37" s="3" t="s">
        <v>45</v>
      </c>
      <c r="D37" s="4">
        <f>+Junio!F37</f>
        <v>0</v>
      </c>
      <c r="F37" s="4">
        <f t="shared" si="8"/>
        <v>0</v>
      </c>
      <c r="G37" s="17">
        <f t="shared" si="9"/>
        <v>0</v>
      </c>
    </row>
    <row r="38" spans="1:9" x14ac:dyDescent="0.2">
      <c r="A38" s="18" t="s">
        <v>46</v>
      </c>
      <c r="B38" s="3" t="s">
        <v>47</v>
      </c>
      <c r="D38" s="4">
        <f>+Junio!F38</f>
        <v>0</v>
      </c>
      <c r="F38" s="4">
        <f t="shared" si="8"/>
        <v>0</v>
      </c>
      <c r="G38" s="17">
        <f t="shared" si="9"/>
        <v>0</v>
      </c>
    </row>
    <row r="39" spans="1:9" x14ac:dyDescent="0.2">
      <c r="A39" s="18" t="s">
        <v>228</v>
      </c>
      <c r="B39" s="19" t="s">
        <v>229</v>
      </c>
      <c r="C39" s="4">
        <f>+Marzo!D17</f>
        <v>0</v>
      </c>
      <c r="D39" s="4">
        <f>+Junio!F39</f>
        <v>41125</v>
      </c>
      <c r="E39" s="4">
        <v>4950</v>
      </c>
      <c r="F39" s="4">
        <f t="shared" si="8"/>
        <v>46075</v>
      </c>
      <c r="G39" s="17">
        <f t="shared" si="9"/>
        <v>-46075</v>
      </c>
    </row>
    <row r="40" spans="1:9" x14ac:dyDescent="0.2">
      <c r="A40" s="18" t="s">
        <v>305</v>
      </c>
      <c r="B40" s="19" t="s">
        <v>308</v>
      </c>
      <c r="C40" s="3"/>
      <c r="D40" s="4">
        <f>+Junio!F40</f>
        <v>900</v>
      </c>
      <c r="F40" s="4">
        <f t="shared" ref="F40:F41" si="10">+E40+D40</f>
        <v>900</v>
      </c>
      <c r="G40" s="17">
        <f t="shared" ref="G40:G41" si="11">+C40-F40</f>
        <v>-900</v>
      </c>
    </row>
    <row r="41" spans="1:9" x14ac:dyDescent="0.2">
      <c r="A41" s="18" t="s">
        <v>306</v>
      </c>
      <c r="B41" s="19" t="s">
        <v>226</v>
      </c>
      <c r="C41" s="4">
        <v>647080</v>
      </c>
      <c r="D41" s="4">
        <f>+Junio!F41</f>
        <v>52266.5</v>
      </c>
      <c r="E41" s="4">
        <v>21207.5</v>
      </c>
      <c r="F41" s="4">
        <f t="shared" si="10"/>
        <v>73474</v>
      </c>
      <c r="G41" s="17">
        <f t="shared" si="11"/>
        <v>573606</v>
      </c>
    </row>
    <row r="42" spans="1:9" x14ac:dyDescent="0.2">
      <c r="A42" s="18" t="s">
        <v>332</v>
      </c>
      <c r="B42" s="19" t="s">
        <v>333</v>
      </c>
      <c r="C42" s="4">
        <v>10812620</v>
      </c>
      <c r="D42" s="4">
        <f>+Junio!F42</f>
        <v>0</v>
      </c>
      <c r="F42" s="4">
        <f t="shared" ref="F42" si="12">+E42+D42</f>
        <v>0</v>
      </c>
      <c r="G42" s="17">
        <f t="shared" ref="G42" si="13">+C42-F42</f>
        <v>10812620</v>
      </c>
    </row>
    <row r="43" spans="1:9" x14ac:dyDescent="0.2">
      <c r="A43" s="18"/>
      <c r="B43" s="19"/>
    </row>
    <row r="44" spans="1:9" x14ac:dyDescent="0.2">
      <c r="A44" s="15" t="s">
        <v>48</v>
      </c>
      <c r="B44" s="16" t="s">
        <v>49</v>
      </c>
      <c r="C44" s="23">
        <f>+C45+C46</f>
        <v>0</v>
      </c>
      <c r="D44" s="23">
        <f t="shared" ref="D44:G44" si="14">+D45+D46</f>
        <v>1451200.56</v>
      </c>
      <c r="E44" s="23">
        <f t="shared" si="14"/>
        <v>268386.3</v>
      </c>
      <c r="F44" s="23">
        <f t="shared" si="14"/>
        <v>1719586.8599999999</v>
      </c>
      <c r="G44" s="23">
        <f t="shared" si="14"/>
        <v>-1719586.8599999999</v>
      </c>
    </row>
    <row r="45" spans="1:9" x14ac:dyDescent="0.2">
      <c r="A45" s="18" t="s">
        <v>50</v>
      </c>
      <c r="B45" s="24" t="s">
        <v>51</v>
      </c>
      <c r="D45" s="4">
        <f>+Junio!F45</f>
        <v>1320990.82</v>
      </c>
      <c r="E45" s="4">
        <v>244335.15</v>
      </c>
      <c r="F45" s="4">
        <f t="shared" ref="F45" si="15">+E45+D45</f>
        <v>1565325.97</v>
      </c>
      <c r="G45" s="17">
        <f t="shared" ref="G45" si="16">+C45-F45</f>
        <v>-1565325.97</v>
      </c>
    </row>
    <row r="46" spans="1:9" x14ac:dyDescent="0.2">
      <c r="A46" s="18" t="s">
        <v>295</v>
      </c>
      <c r="B46" s="24" t="s">
        <v>307</v>
      </c>
      <c r="D46" s="4">
        <f>+Junio!F46</f>
        <v>130209.74</v>
      </c>
      <c r="E46" s="4">
        <v>24051.15</v>
      </c>
      <c r="F46" s="4">
        <f t="shared" ref="F46" si="17">+E46+D46</f>
        <v>154260.89000000001</v>
      </c>
      <c r="G46" s="17">
        <f t="shared" ref="G46" si="18">+C46-F46</f>
        <v>-154260.89000000001</v>
      </c>
    </row>
    <row r="47" spans="1:9" x14ac:dyDescent="0.2">
      <c r="A47" s="18"/>
      <c r="B47" s="19"/>
    </row>
    <row r="48" spans="1:9" s="27" customFormat="1" x14ac:dyDescent="0.2">
      <c r="A48" s="15" t="s">
        <v>52</v>
      </c>
      <c r="B48" s="25" t="s">
        <v>53</v>
      </c>
      <c r="C48" s="26">
        <f>+C49</f>
        <v>0</v>
      </c>
      <c r="D48" s="26">
        <f t="shared" ref="D48:G48" si="19">+D49</f>
        <v>56039.41</v>
      </c>
      <c r="E48" s="26">
        <f t="shared" si="19"/>
        <v>661.16</v>
      </c>
      <c r="F48" s="26">
        <f t="shared" si="19"/>
        <v>56700.570000000007</v>
      </c>
      <c r="G48" s="26">
        <f t="shared" si="19"/>
        <v>-56700.570000000007</v>
      </c>
      <c r="I48" s="6"/>
    </row>
    <row r="49" spans="1:9" x14ac:dyDescent="0.2">
      <c r="A49" s="28" t="s">
        <v>54</v>
      </c>
      <c r="B49" s="19" t="s">
        <v>55</v>
      </c>
      <c r="D49" s="4">
        <f>+Junio!F49</f>
        <v>56039.41</v>
      </c>
      <c r="E49" s="4">
        <v>661.16</v>
      </c>
      <c r="F49" s="4">
        <f t="shared" ref="F49" si="20">+E49+D49</f>
        <v>56700.570000000007</v>
      </c>
      <c r="G49" s="17">
        <f t="shared" ref="G49" si="21">+C49-F49</f>
        <v>-56700.570000000007</v>
      </c>
    </row>
    <row r="50" spans="1:9" x14ac:dyDescent="0.2">
      <c r="A50" s="18"/>
      <c r="B50" s="19"/>
    </row>
    <row r="51" spans="1:9" x14ac:dyDescent="0.2">
      <c r="A51" s="18"/>
      <c r="B51" s="19"/>
    </row>
    <row r="52" spans="1:9" x14ac:dyDescent="0.2">
      <c r="A52" s="18"/>
      <c r="B52" s="19"/>
      <c r="I52" s="3"/>
    </row>
    <row r="53" spans="1:9" x14ac:dyDescent="0.2">
      <c r="A53" s="15" t="s">
        <v>56</v>
      </c>
      <c r="B53" s="16" t="s">
        <v>57</v>
      </c>
      <c r="C53" s="22">
        <f>+C54</f>
        <v>126729400</v>
      </c>
      <c r="D53" s="22">
        <f t="shared" ref="D53:G53" si="22">+D54</f>
        <v>42550685.82</v>
      </c>
      <c r="E53" s="22">
        <f t="shared" si="22"/>
        <v>12450016.550000001</v>
      </c>
      <c r="F53" s="22">
        <f t="shared" si="22"/>
        <v>55000702.370000005</v>
      </c>
      <c r="G53" s="22">
        <f t="shared" si="22"/>
        <v>71728697.629999995</v>
      </c>
      <c r="H53" s="17"/>
      <c r="I53" s="3"/>
    </row>
    <row r="54" spans="1:9" x14ac:dyDescent="0.2">
      <c r="A54" s="29" t="s">
        <v>58</v>
      </c>
      <c r="B54" s="13" t="s">
        <v>59</v>
      </c>
      <c r="C54" s="22">
        <f>SUM(C55:C67)</f>
        <v>126729400</v>
      </c>
      <c r="D54" s="22">
        <f t="shared" ref="D54:G54" si="23">SUM(D55:D67)</f>
        <v>42550685.82</v>
      </c>
      <c r="E54" s="22">
        <f t="shared" si="23"/>
        <v>12450016.550000001</v>
      </c>
      <c r="F54" s="22">
        <f t="shared" si="23"/>
        <v>55000702.370000005</v>
      </c>
      <c r="G54" s="22">
        <f t="shared" si="23"/>
        <v>71728697.629999995</v>
      </c>
      <c r="I54" s="3"/>
    </row>
    <row r="55" spans="1:9" x14ac:dyDescent="0.2">
      <c r="A55" s="18" t="s">
        <v>60</v>
      </c>
      <c r="B55" s="19" t="s">
        <v>61</v>
      </c>
      <c r="C55" s="4">
        <v>36669400</v>
      </c>
      <c r="D55" s="4">
        <f>+Junio!F55</f>
        <v>40075153.420000002</v>
      </c>
      <c r="E55" s="4">
        <v>12310722.23</v>
      </c>
      <c r="F55" s="4">
        <f t="shared" ref="F55" si="24">+E55+D55</f>
        <v>52385875.650000006</v>
      </c>
      <c r="G55" s="17">
        <f t="shared" ref="G55" si="25">+C55-F55</f>
        <v>-15716475.650000006</v>
      </c>
      <c r="I55" s="3"/>
    </row>
    <row r="56" spans="1:9" x14ac:dyDescent="0.2">
      <c r="A56" s="18" t="s">
        <v>62</v>
      </c>
      <c r="B56" s="19" t="s">
        <v>63</v>
      </c>
      <c r="D56" s="4">
        <f>+Junio!F56</f>
        <v>0</v>
      </c>
      <c r="F56" s="4">
        <f t="shared" ref="F56:F66" si="26">+E56+D56</f>
        <v>0</v>
      </c>
      <c r="G56" s="17">
        <f t="shared" ref="G56:G66" si="27">+C56-F56</f>
        <v>0</v>
      </c>
      <c r="I56" s="3"/>
    </row>
    <row r="57" spans="1:9" x14ac:dyDescent="0.2">
      <c r="A57" s="18" t="s">
        <v>64</v>
      </c>
      <c r="B57" s="19" t="s">
        <v>65</v>
      </c>
      <c r="D57" s="4">
        <f>+Junio!F57</f>
        <v>0</v>
      </c>
      <c r="F57" s="4">
        <f t="shared" si="26"/>
        <v>0</v>
      </c>
      <c r="G57" s="17">
        <f t="shared" si="27"/>
        <v>0</v>
      </c>
      <c r="I57" s="3"/>
    </row>
    <row r="58" spans="1:9" x14ac:dyDescent="0.2">
      <c r="A58" s="18" t="s">
        <v>66</v>
      </c>
      <c r="B58" s="19" t="s">
        <v>67</v>
      </c>
      <c r="C58" s="4">
        <v>1820000</v>
      </c>
      <c r="D58" s="4">
        <f>+Junio!F58</f>
        <v>168816.7</v>
      </c>
      <c r="F58" s="4">
        <f t="shared" si="26"/>
        <v>168816.7</v>
      </c>
      <c r="G58" s="17">
        <f t="shared" si="27"/>
        <v>1651183.3</v>
      </c>
      <c r="I58" s="3"/>
    </row>
    <row r="59" spans="1:9" x14ac:dyDescent="0.2">
      <c r="A59" s="18" t="s">
        <v>68</v>
      </c>
      <c r="B59" s="19" t="s">
        <v>69</v>
      </c>
      <c r="D59" s="4">
        <f>+Junio!F59</f>
        <v>321500</v>
      </c>
      <c r="F59" s="4">
        <f t="shared" si="26"/>
        <v>321500</v>
      </c>
      <c r="G59" s="17">
        <f t="shared" si="27"/>
        <v>-321500</v>
      </c>
      <c r="I59" s="3"/>
    </row>
    <row r="60" spans="1:9" x14ac:dyDescent="0.2">
      <c r="A60" s="18" t="s">
        <v>70</v>
      </c>
      <c r="B60" s="19" t="s">
        <v>71</v>
      </c>
      <c r="C60" s="4">
        <v>420000</v>
      </c>
      <c r="D60" s="4">
        <f>+Junio!F60</f>
        <v>291398.98</v>
      </c>
      <c r="E60" s="4">
        <v>31158.63</v>
      </c>
      <c r="F60" s="4">
        <f t="shared" si="26"/>
        <v>322557.61</v>
      </c>
      <c r="G60" s="17">
        <f t="shared" si="27"/>
        <v>97442.390000000014</v>
      </c>
      <c r="I60" s="3"/>
    </row>
    <row r="61" spans="1:9" x14ac:dyDescent="0.2">
      <c r="A61" s="18" t="s">
        <v>72</v>
      </c>
      <c r="B61" s="19" t="s">
        <v>233</v>
      </c>
      <c r="C61" s="4">
        <v>1820000</v>
      </c>
      <c r="D61" s="4">
        <f>+Junio!F61</f>
        <v>427713.24</v>
      </c>
      <c r="E61" s="4">
        <v>71467.77</v>
      </c>
      <c r="F61" s="4">
        <f t="shared" si="26"/>
        <v>499181.01</v>
      </c>
      <c r="G61" s="17">
        <f t="shared" si="27"/>
        <v>1320818.99</v>
      </c>
      <c r="I61" s="3"/>
    </row>
    <row r="62" spans="1:9" x14ac:dyDescent="0.2">
      <c r="A62" s="18" t="s">
        <v>73</v>
      </c>
      <c r="B62" s="19" t="s">
        <v>74</v>
      </c>
      <c r="D62" s="4">
        <f>+Junio!F62</f>
        <v>518420</v>
      </c>
      <c r="F62" s="4">
        <f t="shared" si="26"/>
        <v>518420</v>
      </c>
      <c r="G62" s="17">
        <f t="shared" si="27"/>
        <v>-518420</v>
      </c>
      <c r="I62" s="3"/>
    </row>
    <row r="63" spans="1:9" x14ac:dyDescent="0.2">
      <c r="A63" s="18" t="s">
        <v>75</v>
      </c>
      <c r="B63" s="19" t="s">
        <v>275</v>
      </c>
      <c r="D63" s="4">
        <f>+Junio!F63</f>
        <v>0</v>
      </c>
      <c r="F63" s="4">
        <f t="shared" si="26"/>
        <v>0</v>
      </c>
      <c r="G63" s="17">
        <f t="shared" si="27"/>
        <v>0</v>
      </c>
      <c r="I63" s="3"/>
    </row>
    <row r="64" spans="1:9" x14ac:dyDescent="0.2">
      <c r="A64" s="18" t="s">
        <v>241</v>
      </c>
      <c r="B64" s="3" t="s">
        <v>294</v>
      </c>
      <c r="D64" s="4">
        <f>+Junio!F64</f>
        <v>180000</v>
      </c>
      <c r="E64" s="4">
        <v>30000</v>
      </c>
      <c r="F64" s="4">
        <f t="shared" si="26"/>
        <v>210000</v>
      </c>
      <c r="G64" s="17">
        <f t="shared" si="27"/>
        <v>-210000</v>
      </c>
      <c r="I64" s="3"/>
    </row>
    <row r="65" spans="1:9" x14ac:dyDescent="0.2">
      <c r="A65" s="18" t="s">
        <v>274</v>
      </c>
      <c r="B65" s="19" t="s">
        <v>235</v>
      </c>
      <c r="D65" s="4">
        <f>+Junio!F65</f>
        <v>28928.579999999998</v>
      </c>
      <c r="E65" s="4">
        <v>6667.92</v>
      </c>
      <c r="F65" s="4">
        <f t="shared" si="26"/>
        <v>35596.5</v>
      </c>
      <c r="G65" s="17">
        <f t="shared" si="27"/>
        <v>-35596.5</v>
      </c>
      <c r="I65" s="3"/>
    </row>
    <row r="66" spans="1:9" x14ac:dyDescent="0.2">
      <c r="A66" s="18" t="s">
        <v>293</v>
      </c>
      <c r="B66" s="19" t="s">
        <v>318</v>
      </c>
      <c r="C66" s="3"/>
      <c r="D66" s="4">
        <f>+Junio!F66</f>
        <v>538754.9</v>
      </c>
      <c r="F66" s="4">
        <f t="shared" si="26"/>
        <v>538754.9</v>
      </c>
      <c r="G66" s="17">
        <f t="shared" si="27"/>
        <v>-538754.9</v>
      </c>
      <c r="I66" s="3"/>
    </row>
    <row r="67" spans="1:9" x14ac:dyDescent="0.2">
      <c r="A67" s="18" t="s">
        <v>334</v>
      </c>
      <c r="B67" s="3" t="s">
        <v>335</v>
      </c>
      <c r="C67" s="4">
        <v>86000000</v>
      </c>
      <c r="F67" s="4">
        <f t="shared" ref="F67" si="28">+E67+D67</f>
        <v>0</v>
      </c>
      <c r="G67" s="17">
        <f t="shared" ref="G67" si="29">+C67-F67</f>
        <v>86000000</v>
      </c>
      <c r="I67" s="3"/>
    </row>
    <row r="68" spans="1:9" x14ac:dyDescent="0.2">
      <c r="A68" s="18"/>
      <c r="B68" s="31"/>
      <c r="I68" s="3"/>
    </row>
    <row r="69" spans="1:9" x14ac:dyDescent="0.2">
      <c r="A69" s="18"/>
      <c r="B69" s="31"/>
      <c r="I69" s="3"/>
    </row>
    <row r="70" spans="1:9" x14ac:dyDescent="0.2">
      <c r="A70" s="18"/>
      <c r="B70" s="31"/>
      <c r="I70" s="3"/>
    </row>
    <row r="71" spans="1:9" x14ac:dyDescent="0.2">
      <c r="A71" s="18"/>
      <c r="B71" s="31"/>
      <c r="I71" s="3"/>
    </row>
    <row r="72" spans="1:9" x14ac:dyDescent="0.2">
      <c r="A72" s="18"/>
      <c r="B72" s="31"/>
      <c r="I72" s="3"/>
    </row>
    <row r="73" spans="1:9" x14ac:dyDescent="0.2">
      <c r="A73" s="18"/>
      <c r="B73" s="31"/>
      <c r="I73" s="3"/>
    </row>
    <row r="74" spans="1:9" x14ac:dyDescent="0.2">
      <c r="A74" s="18"/>
      <c r="B74" s="5" t="s">
        <v>250</v>
      </c>
      <c r="C74" s="6"/>
      <c r="F74" s="33" t="s">
        <v>287</v>
      </c>
      <c r="I74" s="3"/>
    </row>
    <row r="75" spans="1:9" x14ac:dyDescent="0.2">
      <c r="A75" s="18"/>
      <c r="B75" s="31"/>
      <c r="I75" s="3"/>
    </row>
    <row r="76" spans="1:9" x14ac:dyDescent="0.2">
      <c r="A76" s="18"/>
      <c r="B76" s="31"/>
      <c r="I76" s="3"/>
    </row>
    <row r="77" spans="1:9" x14ac:dyDescent="0.2">
      <c r="A77" s="18"/>
      <c r="B77" s="31"/>
      <c r="I77" s="3"/>
    </row>
    <row r="78" spans="1:9" x14ac:dyDescent="0.2">
      <c r="A78" s="10" t="s">
        <v>76</v>
      </c>
      <c r="B78" s="11" t="s">
        <v>77</v>
      </c>
      <c r="C78" s="32">
        <f>+C79+C86</f>
        <v>0</v>
      </c>
      <c r="D78" s="32">
        <f t="shared" ref="D78:G78" si="30">+D79+D86</f>
        <v>0</v>
      </c>
      <c r="E78" s="32">
        <f t="shared" si="30"/>
        <v>0</v>
      </c>
      <c r="F78" s="32">
        <f t="shared" si="30"/>
        <v>0</v>
      </c>
      <c r="G78" s="32">
        <f t="shared" si="30"/>
        <v>0</v>
      </c>
      <c r="I78" s="3"/>
    </row>
    <row r="79" spans="1:9" x14ac:dyDescent="0.2">
      <c r="A79" s="15" t="s">
        <v>78</v>
      </c>
      <c r="B79" s="16" t="s">
        <v>79</v>
      </c>
      <c r="C79" s="23">
        <f>+C80</f>
        <v>0</v>
      </c>
      <c r="D79" s="23">
        <f t="shared" ref="D79:G79" si="31">+D80</f>
        <v>0</v>
      </c>
      <c r="E79" s="23">
        <f t="shared" si="31"/>
        <v>0</v>
      </c>
      <c r="F79" s="23">
        <f t="shared" si="31"/>
        <v>0</v>
      </c>
      <c r="G79" s="23">
        <f t="shared" si="31"/>
        <v>0</v>
      </c>
      <c r="I79" s="3"/>
    </row>
    <row r="80" spans="1:9" x14ac:dyDescent="0.2">
      <c r="A80" s="15" t="s">
        <v>80</v>
      </c>
      <c r="B80" s="16" t="s">
        <v>81</v>
      </c>
      <c r="C80" s="23">
        <f>SUM(C81:C84)</f>
        <v>0</v>
      </c>
      <c r="D80" s="23">
        <f t="shared" ref="D80:G80" si="32">SUM(D81:D84)</f>
        <v>0</v>
      </c>
      <c r="E80" s="23">
        <f t="shared" si="32"/>
        <v>0</v>
      </c>
      <c r="F80" s="23">
        <f t="shared" si="32"/>
        <v>0</v>
      </c>
      <c r="G80" s="23">
        <f t="shared" si="32"/>
        <v>0</v>
      </c>
      <c r="I80" s="3"/>
    </row>
    <row r="81" spans="1:9" x14ac:dyDescent="0.2">
      <c r="A81" s="18" t="s">
        <v>82</v>
      </c>
      <c r="B81" s="3" t="s">
        <v>83</v>
      </c>
      <c r="D81" s="4">
        <f>+Junio!F79</f>
        <v>0</v>
      </c>
      <c r="F81" s="4">
        <f t="shared" ref="F81:F82" si="33">+E81+D81</f>
        <v>0</v>
      </c>
      <c r="G81" s="17">
        <f t="shared" ref="G81:G82" si="34">+C81-F81</f>
        <v>0</v>
      </c>
      <c r="I81" s="3"/>
    </row>
    <row r="82" spans="1:9" x14ac:dyDescent="0.2">
      <c r="A82" s="18" t="s">
        <v>84</v>
      </c>
      <c r="B82" s="3" t="s">
        <v>85</v>
      </c>
      <c r="D82" s="4">
        <f>+Junio!F80</f>
        <v>0</v>
      </c>
      <c r="F82" s="4">
        <f t="shared" si="33"/>
        <v>0</v>
      </c>
      <c r="G82" s="17">
        <f t="shared" si="34"/>
        <v>0</v>
      </c>
      <c r="I82" s="3"/>
    </row>
    <row r="83" spans="1:9" x14ac:dyDescent="0.2">
      <c r="A83" s="18"/>
      <c r="B83" s="31"/>
      <c r="I83" s="3"/>
    </row>
    <row r="84" spans="1:9" x14ac:dyDescent="0.2">
      <c r="A84" s="18"/>
      <c r="B84" s="31"/>
      <c r="I84" s="3"/>
    </row>
    <row r="85" spans="1:9" x14ac:dyDescent="0.2">
      <c r="A85" s="18"/>
      <c r="B85" s="31"/>
      <c r="I85" s="3"/>
    </row>
    <row r="86" spans="1:9" x14ac:dyDescent="0.2">
      <c r="A86" s="15" t="s">
        <v>86</v>
      </c>
      <c r="B86" s="16" t="s">
        <v>87</v>
      </c>
      <c r="C86" s="23">
        <f>+C87</f>
        <v>0</v>
      </c>
      <c r="D86" s="23">
        <f t="shared" ref="D86:G86" si="35">+D87</f>
        <v>0</v>
      </c>
      <c r="E86" s="23">
        <f t="shared" si="35"/>
        <v>0</v>
      </c>
      <c r="F86" s="23">
        <f t="shared" si="35"/>
        <v>0</v>
      </c>
      <c r="G86" s="23">
        <f t="shared" si="35"/>
        <v>0</v>
      </c>
      <c r="I86" s="3"/>
    </row>
    <row r="87" spans="1:9" x14ac:dyDescent="0.2">
      <c r="A87" s="15" t="s">
        <v>88</v>
      </c>
      <c r="B87" s="16" t="s">
        <v>87</v>
      </c>
      <c r="C87" s="23">
        <f>SUM(C88:C90)</f>
        <v>0</v>
      </c>
      <c r="D87" s="23">
        <f t="shared" ref="D87:G87" si="36">SUM(D88:D90)</f>
        <v>0</v>
      </c>
      <c r="E87" s="23">
        <f t="shared" si="36"/>
        <v>0</v>
      </c>
      <c r="F87" s="23">
        <f t="shared" si="36"/>
        <v>0</v>
      </c>
      <c r="G87" s="23">
        <f t="shared" si="36"/>
        <v>0</v>
      </c>
      <c r="I87" s="3"/>
    </row>
    <row r="88" spans="1:9" x14ac:dyDescent="0.2">
      <c r="A88" s="18" t="s">
        <v>89</v>
      </c>
      <c r="B88" s="3" t="s">
        <v>237</v>
      </c>
      <c r="C88" s="6"/>
      <c r="D88" s="4">
        <f>+Junio!F86</f>
        <v>0</v>
      </c>
      <c r="F88" s="4">
        <f t="shared" ref="F88:F90" si="37">+E88+D88</f>
        <v>0</v>
      </c>
      <c r="G88" s="17">
        <f t="shared" ref="G88:G90" si="38">+C88-F88</f>
        <v>0</v>
      </c>
      <c r="I88" s="3"/>
    </row>
    <row r="89" spans="1:9" x14ac:dyDescent="0.2">
      <c r="A89" s="18" t="s">
        <v>90</v>
      </c>
      <c r="B89" s="27" t="s">
        <v>239</v>
      </c>
      <c r="D89" s="4">
        <f>+Junio!F87</f>
        <v>0</v>
      </c>
      <c r="F89" s="4">
        <f t="shared" si="37"/>
        <v>0</v>
      </c>
      <c r="G89" s="17">
        <f t="shared" si="38"/>
        <v>0</v>
      </c>
      <c r="I89" s="3"/>
    </row>
    <row r="90" spans="1:9" x14ac:dyDescent="0.2">
      <c r="A90" s="18" t="s">
        <v>91</v>
      </c>
      <c r="B90" s="19" t="s">
        <v>238</v>
      </c>
      <c r="D90" s="4">
        <f>+Junio!F88</f>
        <v>0</v>
      </c>
      <c r="F90" s="4">
        <f t="shared" si="37"/>
        <v>0</v>
      </c>
      <c r="G90" s="17">
        <f t="shared" si="38"/>
        <v>0</v>
      </c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31"/>
      <c r="I94" s="3"/>
    </row>
    <row r="95" spans="1:9" x14ac:dyDescent="0.2">
      <c r="A95" s="18"/>
      <c r="B95" s="31"/>
      <c r="I95" s="3"/>
    </row>
    <row r="96" spans="1:9" x14ac:dyDescent="0.2">
      <c r="A96" s="18"/>
      <c r="B96" s="31"/>
      <c r="I96" s="3"/>
    </row>
    <row r="97" spans="1:9" x14ac:dyDescent="0.2">
      <c r="A97" s="18"/>
      <c r="B97" s="31"/>
      <c r="I97" s="3"/>
    </row>
    <row r="98" spans="1:9" x14ac:dyDescent="0.2">
      <c r="A98" s="18"/>
      <c r="B98" s="31"/>
      <c r="I98" s="3"/>
    </row>
    <row r="99" spans="1:9" x14ac:dyDescent="0.2">
      <c r="A99" s="18"/>
      <c r="B99" s="31"/>
      <c r="I99" s="3"/>
    </row>
    <row r="100" spans="1:9" x14ac:dyDescent="0.2">
      <c r="A100" s="18"/>
      <c r="B100" s="31"/>
      <c r="I100" s="3"/>
    </row>
    <row r="101" spans="1:9" x14ac:dyDescent="0.2">
      <c r="A101" s="18"/>
      <c r="B101" s="31"/>
      <c r="I101" s="3"/>
    </row>
    <row r="102" spans="1:9" x14ac:dyDescent="0.2">
      <c r="A102" s="18"/>
      <c r="B102" s="31"/>
      <c r="I102" s="3"/>
    </row>
    <row r="103" spans="1:9" x14ac:dyDescent="0.2">
      <c r="A103" s="18"/>
      <c r="B103" s="31"/>
      <c r="I103" s="3"/>
    </row>
    <row r="104" spans="1:9" x14ac:dyDescent="0.2">
      <c r="A104" s="18"/>
      <c r="B104" s="31"/>
      <c r="I104" s="3"/>
    </row>
    <row r="105" spans="1:9" x14ac:dyDescent="0.2">
      <c r="A105" s="18"/>
      <c r="B105" s="31"/>
      <c r="I105" s="3"/>
    </row>
    <row r="106" spans="1:9" x14ac:dyDescent="0.2">
      <c r="A106" s="18"/>
      <c r="B106" s="31"/>
      <c r="I106" s="3"/>
    </row>
    <row r="107" spans="1:9" x14ac:dyDescent="0.2">
      <c r="A107" s="18"/>
      <c r="B107" s="31"/>
      <c r="I107" s="3"/>
    </row>
    <row r="108" spans="1:9" x14ac:dyDescent="0.2">
      <c r="A108" s="18"/>
      <c r="B108" s="31"/>
      <c r="I108" s="3"/>
    </row>
    <row r="109" spans="1:9" x14ac:dyDescent="0.2">
      <c r="A109" s="18"/>
      <c r="B109" s="31"/>
      <c r="I109" s="3"/>
    </row>
    <row r="110" spans="1:9" x14ac:dyDescent="0.2">
      <c r="A110" s="18"/>
      <c r="B110" s="31"/>
      <c r="I110" s="3"/>
    </row>
    <row r="111" spans="1:9" x14ac:dyDescent="0.2">
      <c r="A111" s="18"/>
      <c r="B111" s="31"/>
      <c r="I111" s="3"/>
    </row>
    <row r="112" spans="1:9" x14ac:dyDescent="0.2">
      <c r="A112" s="18"/>
      <c r="B112" s="31"/>
      <c r="I112" s="3"/>
    </row>
    <row r="113" spans="1:9" x14ac:dyDescent="0.2">
      <c r="A113" s="18"/>
      <c r="B113" s="31"/>
      <c r="I113" s="3"/>
    </row>
    <row r="114" spans="1:9" x14ac:dyDescent="0.2">
      <c r="A114" s="18"/>
      <c r="B114" s="31"/>
      <c r="I114" s="3"/>
    </row>
    <row r="115" spans="1:9" x14ac:dyDescent="0.2">
      <c r="A115" s="18"/>
      <c r="B115" s="31"/>
      <c r="I115" s="3"/>
    </row>
    <row r="116" spans="1:9" x14ac:dyDescent="0.2">
      <c r="A116" s="18"/>
      <c r="B116" s="31"/>
      <c r="I116" s="3"/>
    </row>
    <row r="117" spans="1:9" x14ac:dyDescent="0.2">
      <c r="A117" s="18"/>
      <c r="B117" s="31"/>
      <c r="I117" s="3"/>
    </row>
    <row r="118" spans="1:9" x14ac:dyDescent="0.2">
      <c r="A118" s="18"/>
      <c r="B118" s="31"/>
      <c r="I118" s="3"/>
    </row>
    <row r="119" spans="1:9" x14ac:dyDescent="0.2">
      <c r="A119" s="18"/>
      <c r="B119" s="31"/>
      <c r="I119" s="3"/>
    </row>
    <row r="120" spans="1:9" x14ac:dyDescent="0.2">
      <c r="A120" s="18"/>
      <c r="B120" s="31"/>
      <c r="I120" s="3"/>
    </row>
    <row r="121" spans="1:9" x14ac:dyDescent="0.2">
      <c r="A121" s="18"/>
      <c r="B121" s="31"/>
      <c r="I121" s="3"/>
    </row>
    <row r="122" spans="1:9" x14ac:dyDescent="0.2">
      <c r="A122" s="18"/>
      <c r="B122" s="31"/>
      <c r="I122" s="3"/>
    </row>
    <row r="123" spans="1:9" x14ac:dyDescent="0.2">
      <c r="A123" s="18"/>
      <c r="B123" s="31"/>
      <c r="I123" s="3"/>
    </row>
    <row r="124" spans="1:9" x14ac:dyDescent="0.2">
      <c r="A124" s="18"/>
      <c r="B124" s="31"/>
      <c r="I124" s="3"/>
    </row>
    <row r="125" spans="1:9" x14ac:dyDescent="0.2">
      <c r="A125" s="18"/>
      <c r="B125" s="31"/>
      <c r="I125" s="3"/>
    </row>
    <row r="126" spans="1:9" x14ac:dyDescent="0.2">
      <c r="A126" s="18"/>
      <c r="B126" s="31"/>
      <c r="I126" s="3"/>
    </row>
    <row r="127" spans="1:9" x14ac:dyDescent="0.2">
      <c r="A127" s="18"/>
      <c r="B127" s="31"/>
      <c r="I127" s="3"/>
    </row>
    <row r="128" spans="1:9" x14ac:dyDescent="0.2">
      <c r="A128" s="18"/>
      <c r="B128" s="31"/>
      <c r="I128" s="3"/>
    </row>
    <row r="129" spans="1:9" x14ac:dyDescent="0.2">
      <c r="A129" s="18"/>
      <c r="B129" s="31"/>
      <c r="I129" s="3"/>
    </row>
    <row r="130" spans="1:9" x14ac:dyDescent="0.2">
      <c r="A130" s="18"/>
      <c r="B130" s="31"/>
      <c r="I130" s="3"/>
    </row>
    <row r="131" spans="1:9" x14ac:dyDescent="0.2">
      <c r="A131" s="18"/>
      <c r="B131" s="31"/>
      <c r="I131" s="3"/>
    </row>
    <row r="132" spans="1:9" x14ac:dyDescent="0.2">
      <c r="A132" s="18"/>
      <c r="B132" s="31"/>
      <c r="I132" s="3"/>
    </row>
    <row r="133" spans="1:9" x14ac:dyDescent="0.2">
      <c r="A133" s="18"/>
      <c r="B133" s="31"/>
      <c r="I133" s="3"/>
    </row>
    <row r="134" spans="1:9" x14ac:dyDescent="0.2">
      <c r="A134" s="18"/>
      <c r="B134" s="31"/>
      <c r="I134" s="3"/>
    </row>
    <row r="135" spans="1:9" x14ac:dyDescent="0.2">
      <c r="A135" s="18"/>
      <c r="B135" s="31"/>
      <c r="I135" s="3"/>
    </row>
    <row r="136" spans="1:9" x14ac:dyDescent="0.2">
      <c r="A136" s="18"/>
      <c r="B136" s="31"/>
      <c r="I136" s="3"/>
    </row>
    <row r="137" spans="1:9" x14ac:dyDescent="0.2">
      <c r="A137" s="18"/>
      <c r="B137" s="31"/>
      <c r="I137" s="3"/>
    </row>
    <row r="138" spans="1:9" x14ac:dyDescent="0.2">
      <c r="A138" s="18"/>
      <c r="B138" s="31"/>
      <c r="I138" s="3"/>
    </row>
    <row r="139" spans="1:9" x14ac:dyDescent="0.2">
      <c r="A139" s="18"/>
      <c r="B139" s="31"/>
      <c r="I139" s="3"/>
    </row>
    <row r="140" spans="1:9" x14ac:dyDescent="0.2">
      <c r="A140" s="18"/>
      <c r="B140" s="31"/>
      <c r="I140" s="3"/>
    </row>
    <row r="141" spans="1:9" x14ac:dyDescent="0.2">
      <c r="A141" s="18"/>
      <c r="B141" s="31"/>
      <c r="I141" s="3"/>
    </row>
    <row r="142" spans="1:9" x14ac:dyDescent="0.2">
      <c r="A142" s="18"/>
      <c r="B142" s="31"/>
      <c r="I142" s="3"/>
    </row>
    <row r="143" spans="1:9" x14ac:dyDescent="0.2">
      <c r="A143" s="18"/>
      <c r="B143" s="19"/>
      <c r="I143" s="3"/>
    </row>
    <row r="144" spans="1:9" x14ac:dyDescent="0.2">
      <c r="A144" s="18"/>
      <c r="B144" s="19"/>
      <c r="I144" s="3"/>
    </row>
    <row r="145" spans="1:9" x14ac:dyDescent="0.2">
      <c r="A145" s="18"/>
      <c r="B145" s="94" t="str">
        <f>+B2</f>
        <v>MUNICIPALIDAD DE LAS COLORADAS</v>
      </c>
      <c r="C145" s="94"/>
      <c r="I145" s="3"/>
    </row>
    <row r="146" spans="1:9" x14ac:dyDescent="0.2">
      <c r="A146" s="18"/>
      <c r="B146" s="94" t="s">
        <v>92</v>
      </c>
      <c r="C146" s="94"/>
      <c r="I146" s="3"/>
    </row>
    <row r="147" spans="1:9" x14ac:dyDescent="0.2">
      <c r="A147" s="18"/>
      <c r="B147" s="5"/>
      <c r="I147" s="3"/>
    </row>
    <row r="148" spans="1:9" x14ac:dyDescent="0.2">
      <c r="A148" s="18"/>
      <c r="B148" s="5" t="s">
        <v>251</v>
      </c>
      <c r="F148" s="33" t="str">
        <f>+F5</f>
        <v>JULIO DE 2020</v>
      </c>
      <c r="I148" s="3"/>
    </row>
    <row r="149" spans="1:9" x14ac:dyDescent="0.2">
      <c r="A149" s="18"/>
      <c r="B149" s="5"/>
      <c r="C149" s="34"/>
      <c r="D149" s="34"/>
      <c r="E149" s="34"/>
      <c r="F149" s="34"/>
      <c r="G149" s="19"/>
      <c r="I149" s="3"/>
    </row>
    <row r="150" spans="1:9" x14ac:dyDescent="0.2">
      <c r="A150" s="18"/>
      <c r="B150" s="5"/>
      <c r="C150" s="14"/>
      <c r="D150" s="14"/>
      <c r="E150" s="14"/>
      <c r="F150" s="14"/>
      <c r="G150" s="13"/>
      <c r="I150" s="3"/>
    </row>
    <row r="151" spans="1:9" x14ac:dyDescent="0.2">
      <c r="A151" s="10" t="s">
        <v>281</v>
      </c>
      <c r="B151" s="11" t="s">
        <v>253</v>
      </c>
      <c r="C151" s="12">
        <f>+C152+C220+C246+C252+C258</f>
        <v>140308042</v>
      </c>
      <c r="D151" s="12">
        <f>+D152+D220+D246+D252+D258</f>
        <v>58570447.890000008</v>
      </c>
      <c r="E151" s="12">
        <f>+E152+E220+E246+E252+E258</f>
        <v>9201128.1099999975</v>
      </c>
      <c r="F151" s="12">
        <f>+F152+F220+F246+F252+F258</f>
        <v>72875169.570000008</v>
      </c>
      <c r="G151" s="12">
        <f>+G152+G220+G246+G252+G258</f>
        <v>67432872.429999992</v>
      </c>
      <c r="I151" s="3"/>
    </row>
    <row r="152" spans="1:9" x14ac:dyDescent="0.2">
      <c r="A152" s="10" t="s">
        <v>93</v>
      </c>
      <c r="B152" s="11" t="s">
        <v>94</v>
      </c>
      <c r="C152" s="12">
        <f>+C153+C192</f>
        <v>111480822</v>
      </c>
      <c r="D152" s="12">
        <f>+D153+D192</f>
        <v>52050787.980000004</v>
      </c>
      <c r="E152" s="12">
        <f>+E153+E192</f>
        <v>8928980.0399999991</v>
      </c>
      <c r="F152" s="12">
        <f>+F153+F192</f>
        <v>66083361.589999996</v>
      </c>
      <c r="G152" s="12">
        <f>+G153+G192</f>
        <v>45397460.409999996</v>
      </c>
      <c r="I152" s="3"/>
    </row>
    <row r="153" spans="1:9" x14ac:dyDescent="0.2">
      <c r="A153" s="10" t="s">
        <v>95</v>
      </c>
      <c r="B153" s="11" t="s">
        <v>96</v>
      </c>
      <c r="C153" s="12">
        <f>+C154+C163</f>
        <v>106215282</v>
      </c>
      <c r="D153" s="12">
        <f>+D154+D163</f>
        <v>49994300.580000006</v>
      </c>
      <c r="E153" s="12">
        <f>+E154+E163</f>
        <v>7614729.04</v>
      </c>
      <c r="F153" s="12">
        <f>+F154+F163</f>
        <v>57609029.619999997</v>
      </c>
      <c r="G153" s="12">
        <f>+G154+G163</f>
        <v>48606252.379999995</v>
      </c>
      <c r="I153" s="3"/>
    </row>
    <row r="154" spans="1:9" x14ac:dyDescent="0.2">
      <c r="A154" s="10" t="s">
        <v>97</v>
      </c>
      <c r="B154" s="11" t="s">
        <v>98</v>
      </c>
      <c r="C154" s="12">
        <f>SUM(C155:C161)</f>
        <v>85094930</v>
      </c>
      <c r="D154" s="12">
        <f>SUM(D155:D161)</f>
        <v>45412033.080000006</v>
      </c>
      <c r="E154" s="12">
        <f>SUM(E155:E161)</f>
        <v>6883195.54</v>
      </c>
      <c r="F154" s="12">
        <f>SUM(F155:F161)</f>
        <v>52295228.619999997</v>
      </c>
      <c r="G154" s="12">
        <f>SUM(G155:G161)</f>
        <v>32799701.379999995</v>
      </c>
      <c r="I154" s="3"/>
    </row>
    <row r="155" spans="1:9" x14ac:dyDescent="0.2">
      <c r="A155" s="18" t="s">
        <v>99</v>
      </c>
      <c r="B155" s="19" t="s">
        <v>296</v>
      </c>
      <c r="C155" s="4">
        <v>56371312</v>
      </c>
      <c r="D155" s="4">
        <f>+Junio!F156</f>
        <v>13267423.65</v>
      </c>
      <c r="E155" s="4">
        <v>2189642.52</v>
      </c>
      <c r="F155" s="4">
        <f t="shared" ref="F155:F159" si="39">+E155+D155</f>
        <v>15457066.17</v>
      </c>
      <c r="G155" s="17">
        <f t="shared" ref="G155:G159" si="40">+C155-F155</f>
        <v>40914245.829999998</v>
      </c>
      <c r="I155" s="3"/>
    </row>
    <row r="156" spans="1:9" x14ac:dyDescent="0.2">
      <c r="A156" s="18" t="s">
        <v>100</v>
      </c>
      <c r="B156" s="19" t="s">
        <v>232</v>
      </c>
      <c r="C156" s="4">
        <v>21501340</v>
      </c>
      <c r="D156" s="4">
        <f>+Junio!F157</f>
        <v>19902830.039999999</v>
      </c>
      <c r="E156" s="4">
        <v>3303642.3</v>
      </c>
      <c r="F156" s="4">
        <f t="shared" si="39"/>
        <v>23206472.34</v>
      </c>
      <c r="G156" s="17">
        <f t="shared" si="40"/>
        <v>-1705132.3399999999</v>
      </c>
      <c r="I156" s="3"/>
    </row>
    <row r="157" spans="1:9" x14ac:dyDescent="0.2">
      <c r="A157" s="18" t="s">
        <v>101</v>
      </c>
      <c r="B157" s="19" t="s">
        <v>297</v>
      </c>
      <c r="C157" s="4">
        <v>2149840</v>
      </c>
      <c r="D157" s="4">
        <f>+Junio!F158</f>
        <v>626018.49</v>
      </c>
      <c r="E157" s="4">
        <v>94237.2</v>
      </c>
      <c r="F157" s="4">
        <f t="shared" si="39"/>
        <v>720255.69</v>
      </c>
      <c r="G157" s="17">
        <f t="shared" si="40"/>
        <v>1429584.31</v>
      </c>
      <c r="I157" s="3"/>
    </row>
    <row r="158" spans="1:9" x14ac:dyDescent="0.2">
      <c r="A158" s="18" t="s">
        <v>102</v>
      </c>
      <c r="B158" s="19" t="s">
        <v>298</v>
      </c>
      <c r="C158" s="4">
        <v>1896818</v>
      </c>
      <c r="D158" s="4">
        <f>+Junio!F159</f>
        <v>8099451.1900000013</v>
      </c>
      <c r="E158" s="4">
        <v>1227326</v>
      </c>
      <c r="F158" s="4">
        <f t="shared" si="39"/>
        <v>9326777.1900000013</v>
      </c>
      <c r="G158" s="17">
        <f t="shared" si="40"/>
        <v>-7429959.1900000013</v>
      </c>
      <c r="I158" s="3"/>
    </row>
    <row r="159" spans="1:9" x14ac:dyDescent="0.2">
      <c r="A159" s="18" t="s">
        <v>103</v>
      </c>
      <c r="B159" s="19" t="s">
        <v>299</v>
      </c>
      <c r="C159" s="4">
        <v>1290100</v>
      </c>
      <c r="D159" s="4">
        <f>+Junio!F160</f>
        <v>799713.63</v>
      </c>
      <c r="E159" s="4">
        <v>68347.520000000004</v>
      </c>
      <c r="F159" s="4">
        <f t="shared" si="39"/>
        <v>868061.15</v>
      </c>
      <c r="G159" s="17">
        <f t="shared" si="40"/>
        <v>422038.85</v>
      </c>
      <c r="I159" s="3"/>
    </row>
    <row r="160" spans="1:9" x14ac:dyDescent="0.2">
      <c r="A160" s="18" t="s">
        <v>309</v>
      </c>
      <c r="B160" s="3" t="s">
        <v>310</v>
      </c>
      <c r="C160" s="4">
        <v>1885520</v>
      </c>
      <c r="D160" s="4">
        <f>+Junio!F161</f>
        <v>2716596.08</v>
      </c>
      <c r="F160" s="4">
        <f t="shared" ref="F160" si="41">+E160+D160</f>
        <v>2716596.08</v>
      </c>
      <c r="G160" s="17">
        <f t="shared" ref="G160" si="42">+C160-F160</f>
        <v>-831076.08000000007</v>
      </c>
      <c r="I160" s="3"/>
    </row>
    <row r="161" spans="1:9" x14ac:dyDescent="0.2">
      <c r="A161" s="18"/>
      <c r="B161" s="19"/>
      <c r="G161" s="17"/>
      <c r="I161" s="3"/>
    </row>
    <row r="162" spans="1:9" x14ac:dyDescent="0.2">
      <c r="A162" s="19"/>
      <c r="B162" s="19"/>
      <c r="I162" s="3"/>
    </row>
    <row r="163" spans="1:9" x14ac:dyDescent="0.2">
      <c r="A163" s="10" t="s">
        <v>104</v>
      </c>
      <c r="B163" s="11" t="s">
        <v>105</v>
      </c>
      <c r="C163" s="12">
        <f>SUM(C164:C189)</f>
        <v>21120352</v>
      </c>
      <c r="D163" s="12">
        <f>SUM(D164:D189)</f>
        <v>4582267.5</v>
      </c>
      <c r="E163" s="12">
        <f>SUM(E164:E189)</f>
        <v>731533.49999999988</v>
      </c>
      <c r="F163" s="12">
        <f>SUM(F164:F189)</f>
        <v>5313800.9999999981</v>
      </c>
      <c r="G163" s="12">
        <f>SUM(G164:G189)</f>
        <v>15806551</v>
      </c>
      <c r="I163" s="3"/>
    </row>
    <row r="164" spans="1:9" x14ac:dyDescent="0.2">
      <c r="A164" s="18" t="s">
        <v>106</v>
      </c>
      <c r="B164" s="19" t="s">
        <v>39</v>
      </c>
      <c r="C164" s="6">
        <v>511000</v>
      </c>
      <c r="D164" s="4">
        <f>+Junio!F166</f>
        <v>128000</v>
      </c>
      <c r="E164" s="4">
        <v>5500</v>
      </c>
      <c r="F164" s="4">
        <f t="shared" ref="F164:F187" si="43">+E164+D164</f>
        <v>133500</v>
      </c>
      <c r="G164" s="17">
        <f t="shared" ref="G164:G187" si="44">+C164-F164</f>
        <v>377500</v>
      </c>
      <c r="I164" s="3"/>
    </row>
    <row r="165" spans="1:9" x14ac:dyDescent="0.2">
      <c r="A165" s="18" t="s">
        <v>107</v>
      </c>
      <c r="B165" s="19" t="s">
        <v>108</v>
      </c>
      <c r="C165" s="4">
        <v>1805440</v>
      </c>
      <c r="D165" s="4">
        <f>+Junio!F167</f>
        <v>34500</v>
      </c>
      <c r="E165" s="4">
        <v>560</v>
      </c>
      <c r="F165" s="4">
        <f t="shared" si="43"/>
        <v>35060</v>
      </c>
      <c r="G165" s="17">
        <f t="shared" si="44"/>
        <v>1770380</v>
      </c>
      <c r="I165" s="3"/>
    </row>
    <row r="166" spans="1:9" x14ac:dyDescent="0.2">
      <c r="A166" s="18" t="s">
        <v>109</v>
      </c>
      <c r="B166" s="19" t="s">
        <v>110</v>
      </c>
      <c r="C166" s="4">
        <v>2469810</v>
      </c>
      <c r="D166" s="4">
        <f>+Junio!F168</f>
        <v>524343.64</v>
      </c>
      <c r="E166" s="4">
        <v>68565.75</v>
      </c>
      <c r="F166" s="4">
        <f t="shared" si="43"/>
        <v>592909.39</v>
      </c>
      <c r="G166" s="17">
        <f t="shared" si="44"/>
        <v>1876900.6099999999</v>
      </c>
      <c r="I166" s="3"/>
    </row>
    <row r="167" spans="1:9" x14ac:dyDescent="0.2">
      <c r="A167" s="18" t="s">
        <v>111</v>
      </c>
      <c r="B167" s="19" t="s">
        <v>112</v>
      </c>
      <c r="C167" s="4">
        <v>771400</v>
      </c>
      <c r="D167" s="4">
        <f>+Junio!F169</f>
        <v>49074.490000000005</v>
      </c>
      <c r="E167" s="4">
        <v>10980</v>
      </c>
      <c r="F167" s="4">
        <f t="shared" si="43"/>
        <v>60054.490000000005</v>
      </c>
      <c r="G167" s="17">
        <f t="shared" si="44"/>
        <v>711345.51</v>
      </c>
      <c r="H167" s="4"/>
      <c r="I167" s="3"/>
    </row>
    <row r="168" spans="1:9" x14ac:dyDescent="0.2">
      <c r="A168" s="18" t="s">
        <v>113</v>
      </c>
      <c r="B168" s="19" t="s">
        <v>114</v>
      </c>
      <c r="C168" s="4">
        <v>505400</v>
      </c>
      <c r="D168" s="4">
        <f>+Junio!F170</f>
        <v>13779.99</v>
      </c>
      <c r="E168" s="4">
        <v>1780</v>
      </c>
      <c r="F168" s="4">
        <f t="shared" si="43"/>
        <v>15559.99</v>
      </c>
      <c r="G168" s="17">
        <f t="shared" si="44"/>
        <v>489840.01</v>
      </c>
      <c r="I168" s="3"/>
    </row>
    <row r="169" spans="1:9" x14ac:dyDescent="0.2">
      <c r="A169" s="18" t="s">
        <v>115</v>
      </c>
      <c r="B169" s="19" t="s">
        <v>116</v>
      </c>
      <c r="C169" s="4">
        <v>760900</v>
      </c>
      <c r="D169" s="4">
        <f>+Junio!F171</f>
        <v>280677.35000000003</v>
      </c>
      <c r="E169" s="4">
        <v>440</v>
      </c>
      <c r="F169" s="4">
        <f t="shared" si="43"/>
        <v>281117.35000000003</v>
      </c>
      <c r="G169" s="17">
        <f t="shared" si="44"/>
        <v>479782.64999999997</v>
      </c>
      <c r="I169" s="3"/>
    </row>
    <row r="170" spans="1:9" x14ac:dyDescent="0.2">
      <c r="A170" s="18" t="s">
        <v>117</v>
      </c>
      <c r="B170" s="19" t="s">
        <v>118</v>
      </c>
      <c r="C170" s="4">
        <v>1137400</v>
      </c>
      <c r="D170" s="4">
        <f>+Junio!F172</f>
        <v>452517.63</v>
      </c>
      <c r="E170" s="4">
        <v>76419.990000000005</v>
      </c>
      <c r="F170" s="4">
        <f t="shared" si="43"/>
        <v>528937.62</v>
      </c>
      <c r="G170" s="17">
        <f t="shared" si="44"/>
        <v>608462.38</v>
      </c>
      <c r="I170" s="3"/>
    </row>
    <row r="171" spans="1:9" x14ac:dyDescent="0.2">
      <c r="A171" s="18" t="s">
        <v>119</v>
      </c>
      <c r="B171" s="19" t="s">
        <v>231</v>
      </c>
      <c r="D171" s="4">
        <f>+Junio!F173</f>
        <v>205820.96000000002</v>
      </c>
      <c r="E171" s="4">
        <v>9370.24</v>
      </c>
      <c r="F171" s="4">
        <f t="shared" si="43"/>
        <v>215191.2</v>
      </c>
      <c r="G171" s="17">
        <f t="shared" si="44"/>
        <v>-215191.2</v>
      </c>
      <c r="I171" s="3"/>
    </row>
    <row r="172" spans="1:9" x14ac:dyDescent="0.2">
      <c r="A172" s="18" t="s">
        <v>120</v>
      </c>
      <c r="B172" s="19" t="s">
        <v>121</v>
      </c>
      <c r="D172" s="4">
        <f>+Junio!F174</f>
        <v>27171.69</v>
      </c>
      <c r="F172" s="4">
        <f t="shared" si="43"/>
        <v>27171.69</v>
      </c>
      <c r="G172" s="17">
        <f t="shared" si="44"/>
        <v>-27171.69</v>
      </c>
      <c r="I172" s="3"/>
    </row>
    <row r="173" spans="1:9" x14ac:dyDescent="0.2">
      <c r="A173" s="18" t="s">
        <v>122</v>
      </c>
      <c r="B173" s="19" t="s">
        <v>123</v>
      </c>
      <c r="C173" s="4">
        <v>1118824</v>
      </c>
      <c r="D173" s="4">
        <f>+Junio!F175</f>
        <v>774474.56</v>
      </c>
      <c r="E173" s="4">
        <v>141868.46</v>
      </c>
      <c r="F173" s="4">
        <f t="shared" si="43"/>
        <v>916343.02</v>
      </c>
      <c r="G173" s="17">
        <f t="shared" si="44"/>
        <v>202480.97999999998</v>
      </c>
      <c r="I173" s="3"/>
    </row>
    <row r="174" spans="1:9" x14ac:dyDescent="0.2">
      <c r="A174" s="18" t="s">
        <v>124</v>
      </c>
      <c r="B174" s="24" t="s">
        <v>125</v>
      </c>
      <c r="C174" s="6">
        <v>154700</v>
      </c>
      <c r="D174" s="4">
        <f>+Junio!F176</f>
        <v>40765</v>
      </c>
      <c r="E174" s="4">
        <v>4600</v>
      </c>
      <c r="F174" s="4">
        <f t="shared" si="43"/>
        <v>45365</v>
      </c>
      <c r="G174" s="17">
        <f t="shared" si="44"/>
        <v>109335</v>
      </c>
      <c r="I174" s="3"/>
    </row>
    <row r="175" spans="1:9" x14ac:dyDescent="0.2">
      <c r="A175" s="18" t="s">
        <v>126</v>
      </c>
      <c r="B175" s="19" t="s">
        <v>127</v>
      </c>
      <c r="C175" s="4">
        <v>144690</v>
      </c>
      <c r="D175" s="4">
        <f>+Junio!F177</f>
        <v>113095.15</v>
      </c>
      <c r="E175" s="4">
        <v>799</v>
      </c>
      <c r="F175" s="4">
        <f t="shared" si="43"/>
        <v>113894.15</v>
      </c>
      <c r="G175" s="17">
        <f t="shared" si="44"/>
        <v>30795.850000000006</v>
      </c>
      <c r="I175" s="3"/>
    </row>
    <row r="176" spans="1:9" x14ac:dyDescent="0.2">
      <c r="A176" s="18" t="s">
        <v>128</v>
      </c>
      <c r="B176" s="19" t="s">
        <v>129</v>
      </c>
      <c r="C176" s="4">
        <v>273000</v>
      </c>
      <c r="D176" s="4">
        <f>+Junio!F178</f>
        <v>111229.58</v>
      </c>
      <c r="E176" s="4">
        <v>16383.16</v>
      </c>
      <c r="F176" s="4">
        <f t="shared" si="43"/>
        <v>127612.74</v>
      </c>
      <c r="G176" s="17">
        <f t="shared" si="44"/>
        <v>145387.26</v>
      </c>
      <c r="I176" s="3"/>
    </row>
    <row r="177" spans="1:9" x14ac:dyDescent="0.2">
      <c r="A177" s="18" t="s">
        <v>130</v>
      </c>
      <c r="B177" s="19" t="s">
        <v>131</v>
      </c>
      <c r="C177" s="4">
        <v>273000</v>
      </c>
      <c r="D177" s="4">
        <f>+Junio!F179</f>
        <v>165485</v>
      </c>
      <c r="E177" s="4">
        <v>35005</v>
      </c>
      <c r="F177" s="4">
        <f t="shared" si="43"/>
        <v>200490</v>
      </c>
      <c r="G177" s="17">
        <f t="shared" si="44"/>
        <v>72510</v>
      </c>
      <c r="I177" s="3"/>
    </row>
    <row r="178" spans="1:9" x14ac:dyDescent="0.2">
      <c r="A178" s="18" t="s">
        <v>132</v>
      </c>
      <c r="B178" s="19" t="s">
        <v>133</v>
      </c>
      <c r="C178" s="4">
        <v>586768</v>
      </c>
      <c r="D178" s="4">
        <f>+Junio!F180</f>
        <v>780</v>
      </c>
      <c r="F178" s="4">
        <f t="shared" si="43"/>
        <v>780</v>
      </c>
      <c r="G178" s="17">
        <f t="shared" si="44"/>
        <v>585988</v>
      </c>
      <c r="I178" s="3"/>
    </row>
    <row r="179" spans="1:9" x14ac:dyDescent="0.2">
      <c r="A179" s="18" t="s">
        <v>134</v>
      </c>
      <c r="B179" s="19" t="s">
        <v>135</v>
      </c>
      <c r="C179" s="4">
        <v>2256800</v>
      </c>
      <c r="D179" s="4">
        <f>+Junio!F181</f>
        <v>0</v>
      </c>
      <c r="F179" s="4">
        <f t="shared" si="43"/>
        <v>0</v>
      </c>
      <c r="G179" s="17">
        <f t="shared" si="44"/>
        <v>2256800</v>
      </c>
      <c r="I179" s="3"/>
    </row>
    <row r="180" spans="1:9" x14ac:dyDescent="0.2">
      <c r="A180" s="18" t="s">
        <v>136</v>
      </c>
      <c r="B180" s="19" t="s">
        <v>137</v>
      </c>
      <c r="D180" s="4">
        <f>+Junio!F182</f>
        <v>69349</v>
      </c>
      <c r="E180" s="4">
        <v>9150.5499999999993</v>
      </c>
      <c r="F180" s="4">
        <f t="shared" si="43"/>
        <v>78499.55</v>
      </c>
      <c r="G180" s="17">
        <f t="shared" si="44"/>
        <v>-78499.55</v>
      </c>
      <c r="I180" s="3"/>
    </row>
    <row r="181" spans="1:9" x14ac:dyDescent="0.2">
      <c r="A181" s="18" t="s">
        <v>138</v>
      </c>
      <c r="B181" s="19" t="s">
        <v>139</v>
      </c>
      <c r="C181" s="4">
        <v>112840</v>
      </c>
      <c r="D181" s="4">
        <f>+Junio!F183</f>
        <v>76072.34</v>
      </c>
      <c r="E181" s="4">
        <v>13050</v>
      </c>
      <c r="F181" s="4">
        <f t="shared" si="43"/>
        <v>89122.34</v>
      </c>
      <c r="G181" s="17">
        <f t="shared" si="44"/>
        <v>23717.660000000003</v>
      </c>
      <c r="I181" s="3"/>
    </row>
    <row r="182" spans="1:9" x14ac:dyDescent="0.2">
      <c r="A182" s="18" t="s">
        <v>140</v>
      </c>
      <c r="B182" s="19" t="s">
        <v>141</v>
      </c>
      <c r="C182" s="4">
        <v>1992700</v>
      </c>
      <c r="D182" s="4">
        <f>+Junio!F184</f>
        <v>865024</v>
      </c>
      <c r="E182" s="6">
        <v>126000</v>
      </c>
      <c r="F182" s="4">
        <f t="shared" si="43"/>
        <v>991024</v>
      </c>
      <c r="G182" s="17">
        <f t="shared" si="44"/>
        <v>1001676</v>
      </c>
      <c r="I182" s="3"/>
    </row>
    <row r="183" spans="1:9" x14ac:dyDescent="0.2">
      <c r="A183" s="18" t="s">
        <v>142</v>
      </c>
      <c r="B183" s="19" t="s">
        <v>143</v>
      </c>
      <c r="C183" s="4">
        <v>3822000</v>
      </c>
      <c r="D183" s="4">
        <f>+Junio!F185</f>
        <v>311447.35000000003</v>
      </c>
      <c r="E183" s="4">
        <v>40300</v>
      </c>
      <c r="F183" s="4">
        <f t="shared" si="43"/>
        <v>351747.35000000003</v>
      </c>
      <c r="G183" s="17">
        <f t="shared" si="44"/>
        <v>3470252.65</v>
      </c>
      <c r="I183" s="3"/>
    </row>
    <row r="184" spans="1:9" x14ac:dyDescent="0.2">
      <c r="A184" s="18" t="s">
        <v>144</v>
      </c>
      <c r="B184" s="19" t="s">
        <v>146</v>
      </c>
      <c r="D184" s="4">
        <f>+Junio!F186</f>
        <v>227821.77000000002</v>
      </c>
      <c r="E184" s="4">
        <v>5071.25</v>
      </c>
      <c r="F184" s="4">
        <f>+E184+D184</f>
        <v>232893.02000000002</v>
      </c>
      <c r="G184" s="17">
        <f>+C184-F184</f>
        <v>-232893.02000000002</v>
      </c>
      <c r="I184" s="3"/>
    </row>
    <row r="185" spans="1:9" x14ac:dyDescent="0.2">
      <c r="A185" s="18" t="s">
        <v>145</v>
      </c>
      <c r="B185" s="19" t="s">
        <v>148</v>
      </c>
      <c r="D185" s="4">
        <f>+Junio!F187</f>
        <v>110838</v>
      </c>
      <c r="E185" s="4">
        <v>56273.1</v>
      </c>
      <c r="F185" s="4">
        <f t="shared" si="43"/>
        <v>167111.1</v>
      </c>
      <c r="G185" s="17">
        <f t="shared" si="44"/>
        <v>-167111.1</v>
      </c>
      <c r="I185" s="3"/>
    </row>
    <row r="186" spans="1:9" x14ac:dyDescent="0.2">
      <c r="A186" s="18" t="s">
        <v>147</v>
      </c>
      <c r="B186" s="24" t="s">
        <v>150</v>
      </c>
      <c r="D186" s="4">
        <f>+Junio!F188</f>
        <v>0</v>
      </c>
      <c r="F186" s="4">
        <f t="shared" si="43"/>
        <v>0</v>
      </c>
      <c r="G186" s="17">
        <f t="shared" si="44"/>
        <v>0</v>
      </c>
      <c r="I186" s="3"/>
    </row>
    <row r="187" spans="1:9" x14ac:dyDescent="0.2">
      <c r="A187" s="18" t="s">
        <v>149</v>
      </c>
      <c r="B187" s="24" t="s">
        <v>152</v>
      </c>
      <c r="D187" s="4">
        <f>+Junio!F189</f>
        <v>0</v>
      </c>
      <c r="E187" s="4">
        <v>109417</v>
      </c>
      <c r="F187" s="4">
        <f t="shared" si="43"/>
        <v>109417</v>
      </c>
      <c r="G187" s="17">
        <f t="shared" si="44"/>
        <v>-109417</v>
      </c>
      <c r="I187" s="3"/>
    </row>
    <row r="188" spans="1:9" x14ac:dyDescent="0.2">
      <c r="A188" s="18" t="s">
        <v>151</v>
      </c>
      <c r="B188" s="24" t="s">
        <v>330</v>
      </c>
      <c r="C188" s="4">
        <v>2423680</v>
      </c>
      <c r="F188" s="4">
        <f t="shared" ref="F188" si="45">+E188+D188</f>
        <v>0</v>
      </c>
      <c r="G188" s="17">
        <f t="shared" ref="G188" si="46">+C188-F188</f>
        <v>2423680</v>
      </c>
      <c r="I188" s="3"/>
    </row>
    <row r="189" spans="1:9" x14ac:dyDescent="0.2">
      <c r="A189" s="19"/>
      <c r="B189" s="35"/>
      <c r="I189" s="3"/>
    </row>
    <row r="190" spans="1:9" x14ac:dyDescent="0.2">
      <c r="A190" s="19"/>
      <c r="B190" s="19"/>
      <c r="I190" s="3"/>
    </row>
    <row r="191" spans="1:9" x14ac:dyDescent="0.2">
      <c r="A191" s="19"/>
      <c r="B191" s="19"/>
      <c r="I191" s="3"/>
    </row>
    <row r="192" spans="1:9" x14ac:dyDescent="0.2">
      <c r="A192" s="10" t="s">
        <v>153</v>
      </c>
      <c r="B192" s="11" t="s">
        <v>154</v>
      </c>
      <c r="C192" s="32">
        <f>+C193</f>
        <v>5265540</v>
      </c>
      <c r="D192" s="32">
        <f>+D193</f>
        <v>2056487.4</v>
      </c>
      <c r="E192" s="32">
        <f t="shared" ref="E192:G192" si="47">+E193</f>
        <v>1314251</v>
      </c>
      <c r="F192" s="32">
        <f t="shared" si="47"/>
        <v>8474331.9699999988</v>
      </c>
      <c r="G192" s="32">
        <f t="shared" si="47"/>
        <v>-3208791.9700000007</v>
      </c>
      <c r="I192" s="3"/>
    </row>
    <row r="193" spans="1:9" x14ac:dyDescent="0.2">
      <c r="A193" s="10" t="s">
        <v>155</v>
      </c>
      <c r="B193" s="11" t="s">
        <v>156</v>
      </c>
      <c r="C193" s="32">
        <f>SUM(C194:C209)</f>
        <v>5265540</v>
      </c>
      <c r="D193" s="32">
        <f>SUM(D201:D221)</f>
        <v>2056487.4</v>
      </c>
      <c r="E193" s="32">
        <f t="shared" ref="E193:G193" si="48">SUM(E194:E208)</f>
        <v>1314251</v>
      </c>
      <c r="F193" s="32">
        <f t="shared" si="48"/>
        <v>8474331.9699999988</v>
      </c>
      <c r="G193" s="32">
        <f t="shared" si="48"/>
        <v>-3208791.9700000007</v>
      </c>
      <c r="I193" s="3"/>
    </row>
    <row r="194" spans="1:9" x14ac:dyDescent="0.2">
      <c r="A194" s="18" t="s">
        <v>157</v>
      </c>
      <c r="B194" s="24" t="s">
        <v>158</v>
      </c>
      <c r="C194" s="4">
        <v>2702980</v>
      </c>
      <c r="D194" s="4">
        <f>+Junio!F197</f>
        <v>280700.56</v>
      </c>
      <c r="E194" s="6">
        <v>106400</v>
      </c>
      <c r="F194" s="4">
        <f t="shared" ref="F194:F209" si="49">+E194+D194</f>
        <v>387100.56</v>
      </c>
      <c r="G194" s="17">
        <f t="shared" ref="G194:G209" si="50">+C194-F194</f>
        <v>2315879.44</v>
      </c>
      <c r="I194" s="3"/>
    </row>
    <row r="195" spans="1:9" x14ac:dyDescent="0.2">
      <c r="A195" s="18" t="s">
        <v>159</v>
      </c>
      <c r="B195" s="19" t="s">
        <v>160</v>
      </c>
      <c r="D195" s="4">
        <f>+Junio!F198</f>
        <v>59402.53</v>
      </c>
      <c r="E195" s="6">
        <v>26665</v>
      </c>
      <c r="F195" s="4">
        <f t="shared" si="49"/>
        <v>86067.53</v>
      </c>
      <c r="G195" s="17">
        <f t="shared" si="50"/>
        <v>-86067.53</v>
      </c>
      <c r="H195" s="17"/>
      <c r="I195" s="3"/>
    </row>
    <row r="196" spans="1:9" x14ac:dyDescent="0.2">
      <c r="A196" s="18" t="s">
        <v>161</v>
      </c>
      <c r="B196" s="19" t="s">
        <v>162</v>
      </c>
      <c r="C196" s="4">
        <v>460460</v>
      </c>
      <c r="D196" s="4">
        <f>+Junio!F199</f>
        <v>61000</v>
      </c>
      <c r="E196" s="6">
        <v>32400</v>
      </c>
      <c r="F196" s="4">
        <f t="shared" si="49"/>
        <v>93400</v>
      </c>
      <c r="G196" s="17">
        <f t="shared" si="50"/>
        <v>367060</v>
      </c>
      <c r="I196" s="3"/>
    </row>
    <row r="197" spans="1:9" x14ac:dyDescent="0.2">
      <c r="A197" s="18" t="s">
        <v>163</v>
      </c>
      <c r="B197" s="24" t="s">
        <v>164</v>
      </c>
      <c r="C197" s="4">
        <v>282100</v>
      </c>
      <c r="D197" s="4">
        <f>+Junio!F200</f>
        <v>27975.68</v>
      </c>
      <c r="E197" s="6"/>
      <c r="F197" s="4">
        <f t="shared" si="49"/>
        <v>27975.68</v>
      </c>
      <c r="G197" s="17">
        <f t="shared" si="50"/>
        <v>254124.32</v>
      </c>
      <c r="I197" s="3"/>
    </row>
    <row r="198" spans="1:9" x14ac:dyDescent="0.2">
      <c r="A198" s="18" t="s">
        <v>0</v>
      </c>
      <c r="B198" s="24" t="s">
        <v>304</v>
      </c>
      <c r="D198" s="4">
        <f>+Junio!F201</f>
        <v>4436785.4800000004</v>
      </c>
      <c r="E198" s="6">
        <v>862786</v>
      </c>
      <c r="F198" s="4">
        <f t="shared" si="49"/>
        <v>5299571.4800000004</v>
      </c>
      <c r="G198" s="17">
        <f t="shared" si="50"/>
        <v>-5299571.4800000004</v>
      </c>
      <c r="I198" s="3"/>
    </row>
    <row r="199" spans="1:9" x14ac:dyDescent="0.2">
      <c r="A199" s="18" t="s">
        <v>165</v>
      </c>
      <c r="B199" s="24" t="s">
        <v>74</v>
      </c>
      <c r="D199" s="4">
        <f>+Junio!F202</f>
        <v>190340</v>
      </c>
      <c r="E199" s="6">
        <v>87000</v>
      </c>
      <c r="F199" s="4">
        <f t="shared" si="49"/>
        <v>277340</v>
      </c>
      <c r="G199" s="17">
        <f t="shared" si="50"/>
        <v>-277340</v>
      </c>
      <c r="I199" s="3"/>
    </row>
    <row r="200" spans="1:9" x14ac:dyDescent="0.2">
      <c r="A200" s="18" t="s">
        <v>166</v>
      </c>
      <c r="B200" s="19" t="s">
        <v>167</v>
      </c>
      <c r="C200" s="4">
        <v>1820000</v>
      </c>
      <c r="D200" s="4">
        <f>+Junio!F203</f>
        <v>368094.72000000003</v>
      </c>
      <c r="E200" s="6"/>
      <c r="F200" s="4">
        <f t="shared" si="49"/>
        <v>368094.72000000003</v>
      </c>
      <c r="G200" s="17">
        <f t="shared" si="50"/>
        <v>1451905.28</v>
      </c>
      <c r="I200" s="3"/>
    </row>
    <row r="201" spans="1:9" x14ac:dyDescent="0.2">
      <c r="A201" s="18" t="s">
        <v>168</v>
      </c>
      <c r="B201" s="19" t="s">
        <v>169</v>
      </c>
      <c r="C201" s="6"/>
      <c r="D201" s="4">
        <f>+Junio!F204</f>
        <v>900000</v>
      </c>
      <c r="E201" s="6">
        <v>105000</v>
      </c>
      <c r="F201" s="4">
        <f t="shared" si="49"/>
        <v>1005000</v>
      </c>
      <c r="G201" s="17">
        <f t="shared" si="50"/>
        <v>-1005000</v>
      </c>
      <c r="I201" s="3"/>
    </row>
    <row r="202" spans="1:9" x14ac:dyDescent="0.2">
      <c r="A202" s="18" t="s">
        <v>170</v>
      </c>
      <c r="B202" s="19" t="s">
        <v>171</v>
      </c>
      <c r="C202" s="6"/>
      <c r="D202" s="4">
        <f>+Junio!F205</f>
        <v>100000</v>
      </c>
      <c r="E202" s="6"/>
      <c r="F202" s="4">
        <f t="shared" si="49"/>
        <v>100000</v>
      </c>
      <c r="G202" s="17">
        <f t="shared" si="50"/>
        <v>-100000</v>
      </c>
      <c r="I202" s="3"/>
    </row>
    <row r="203" spans="1:9" x14ac:dyDescent="0.2">
      <c r="A203" s="18" t="s">
        <v>172</v>
      </c>
      <c r="B203" s="24" t="s">
        <v>173</v>
      </c>
      <c r="C203" s="6"/>
      <c r="D203" s="4">
        <f>+Junio!F206</f>
        <v>340000</v>
      </c>
      <c r="E203" s="6">
        <v>85000</v>
      </c>
      <c r="F203" s="4">
        <f t="shared" si="49"/>
        <v>425000</v>
      </c>
      <c r="G203" s="17">
        <f t="shared" si="50"/>
        <v>-425000</v>
      </c>
      <c r="I203" s="3"/>
    </row>
    <row r="204" spans="1:9" x14ac:dyDescent="0.2">
      <c r="A204" s="18" t="s">
        <v>1</v>
      </c>
      <c r="B204" s="3" t="s">
        <v>69</v>
      </c>
      <c r="C204" s="6"/>
      <c r="D204" s="4">
        <f>+Junio!F207</f>
        <v>321500</v>
      </c>
      <c r="E204" s="6"/>
      <c r="F204" s="4">
        <f t="shared" si="49"/>
        <v>321500</v>
      </c>
      <c r="G204" s="17">
        <f t="shared" si="50"/>
        <v>-321500</v>
      </c>
      <c r="I204" s="3"/>
    </row>
    <row r="205" spans="1:9" x14ac:dyDescent="0.2">
      <c r="A205" s="18" t="s">
        <v>174</v>
      </c>
      <c r="B205" s="24" t="s">
        <v>278</v>
      </c>
      <c r="C205" s="36"/>
      <c r="D205" s="4">
        <f>+Junio!F208</f>
        <v>0</v>
      </c>
      <c r="E205" s="6"/>
      <c r="F205" s="4">
        <f t="shared" si="49"/>
        <v>0</v>
      </c>
      <c r="G205" s="17">
        <f t="shared" si="50"/>
        <v>0</v>
      </c>
      <c r="I205" s="3"/>
    </row>
    <row r="206" spans="1:9" x14ac:dyDescent="0.2">
      <c r="A206" s="18" t="s">
        <v>175</v>
      </c>
      <c r="B206" s="19" t="str">
        <f>+Junio!B209</f>
        <v>Ayuda Social Alquileres</v>
      </c>
      <c r="C206" s="6"/>
      <c r="D206" s="4">
        <f>+Junio!F209</f>
        <v>43000</v>
      </c>
      <c r="E206" s="6">
        <v>5000</v>
      </c>
      <c r="F206" s="4">
        <f t="shared" si="49"/>
        <v>48000</v>
      </c>
      <c r="G206" s="17">
        <f t="shared" si="50"/>
        <v>-48000</v>
      </c>
      <c r="I206" s="3"/>
    </row>
    <row r="207" spans="1:9" x14ac:dyDescent="0.2">
      <c r="A207" s="18" t="s">
        <v>176</v>
      </c>
      <c r="B207" s="19" t="s">
        <v>178</v>
      </c>
      <c r="C207" s="6"/>
      <c r="D207" s="4">
        <f>+Junio!F210</f>
        <v>0</v>
      </c>
      <c r="E207" s="6"/>
      <c r="F207" s="4">
        <f t="shared" si="49"/>
        <v>0</v>
      </c>
      <c r="G207" s="17">
        <f t="shared" si="50"/>
        <v>0</v>
      </c>
      <c r="I207" s="3"/>
    </row>
    <row r="208" spans="1:9" x14ac:dyDescent="0.2">
      <c r="A208" s="18" t="s">
        <v>279</v>
      </c>
      <c r="B208" s="6" t="s">
        <v>277</v>
      </c>
      <c r="C208" s="6"/>
      <c r="D208" s="4">
        <f>+Junio!F211</f>
        <v>31282</v>
      </c>
      <c r="E208" s="6">
        <v>4000</v>
      </c>
      <c r="F208" s="4">
        <f t="shared" si="49"/>
        <v>35282</v>
      </c>
      <c r="G208" s="17">
        <f t="shared" si="50"/>
        <v>-35282</v>
      </c>
      <c r="I208" s="3"/>
    </row>
    <row r="209" spans="1:9" x14ac:dyDescent="0.2">
      <c r="A209" s="18" t="s">
        <v>280</v>
      </c>
      <c r="B209" s="6" t="s">
        <v>178</v>
      </c>
      <c r="C209" s="6"/>
      <c r="D209" s="4">
        <f>+Junio!F212</f>
        <v>0</v>
      </c>
      <c r="E209" s="6"/>
      <c r="F209" s="4">
        <f t="shared" si="49"/>
        <v>0</v>
      </c>
      <c r="G209" s="17">
        <f t="shared" si="50"/>
        <v>0</v>
      </c>
      <c r="I209" s="3"/>
    </row>
    <row r="210" spans="1:9" x14ac:dyDescent="0.2">
      <c r="A210" s="18"/>
      <c r="B210" s="19"/>
      <c r="I210" s="3"/>
    </row>
    <row r="211" spans="1:9" x14ac:dyDescent="0.2">
      <c r="A211" s="18"/>
      <c r="B211" s="19"/>
      <c r="I211" s="3"/>
    </row>
    <row r="212" spans="1:9" x14ac:dyDescent="0.2">
      <c r="A212" s="18"/>
      <c r="B212" s="19"/>
      <c r="C212" s="34"/>
      <c r="D212" s="34"/>
      <c r="E212" s="34"/>
      <c r="F212" s="34"/>
      <c r="G212" s="19"/>
      <c r="I212" s="3"/>
    </row>
    <row r="213" spans="1:9" x14ac:dyDescent="0.2">
      <c r="A213" s="18"/>
      <c r="B213" s="19"/>
      <c r="C213" s="34"/>
      <c r="D213" s="34"/>
      <c r="E213" s="34"/>
      <c r="F213" s="34"/>
      <c r="G213" s="19"/>
      <c r="I213" s="3"/>
    </row>
    <row r="214" spans="1:9" x14ac:dyDescent="0.2">
      <c r="A214" s="18"/>
      <c r="B214" s="19"/>
      <c r="C214" s="34"/>
      <c r="D214" s="34"/>
      <c r="E214" s="34"/>
      <c r="F214" s="34"/>
      <c r="G214" s="19"/>
      <c r="I214" s="3"/>
    </row>
    <row r="215" spans="1:9" x14ac:dyDescent="0.2">
      <c r="A215" s="18"/>
      <c r="B215" s="19"/>
      <c r="C215" s="34"/>
      <c r="D215" s="34"/>
      <c r="E215" s="34"/>
      <c r="F215" s="34"/>
      <c r="G215" s="19"/>
      <c r="I215" s="3"/>
    </row>
    <row r="216" spans="1:9" x14ac:dyDescent="0.2">
      <c r="A216" s="18"/>
      <c r="B216" s="5" t="s">
        <v>251</v>
      </c>
      <c r="F216" s="33" t="str">
        <f>+F148</f>
        <v>JULIO DE 2020</v>
      </c>
      <c r="G216" s="19"/>
      <c r="I216" s="3"/>
    </row>
    <row r="217" spans="1:9" x14ac:dyDescent="0.2">
      <c r="A217" s="18"/>
      <c r="B217" s="19"/>
      <c r="C217" s="34"/>
      <c r="D217" s="34"/>
      <c r="E217" s="34"/>
      <c r="F217" s="34"/>
      <c r="G217" s="19"/>
      <c r="I217" s="3"/>
    </row>
    <row r="218" spans="1:9" x14ac:dyDescent="0.2">
      <c r="A218" s="18"/>
      <c r="B218" s="19"/>
      <c r="C218" s="34"/>
      <c r="D218" s="34"/>
      <c r="E218" s="34"/>
      <c r="F218" s="34"/>
      <c r="G218" s="19"/>
      <c r="I218" s="3"/>
    </row>
    <row r="219" spans="1:9" x14ac:dyDescent="0.2">
      <c r="A219" s="18"/>
      <c r="B219" s="19"/>
      <c r="C219" s="14"/>
      <c r="D219" s="14"/>
      <c r="E219" s="14"/>
      <c r="F219" s="14"/>
      <c r="G219" s="13"/>
      <c r="I219" s="3"/>
    </row>
    <row r="220" spans="1:9" x14ac:dyDescent="0.2">
      <c r="A220" s="10" t="s">
        <v>179</v>
      </c>
      <c r="B220" s="11" t="s">
        <v>180</v>
      </c>
      <c r="C220" s="12">
        <f>+C221+C233</f>
        <v>18014600</v>
      </c>
      <c r="D220" s="12">
        <f t="shared" ref="D220:G220" si="51">+D221+D233</f>
        <v>160352.70000000001</v>
      </c>
      <c r="E220" s="86">
        <f t="shared" si="51"/>
        <v>0</v>
      </c>
      <c r="F220" s="86">
        <f t="shared" si="51"/>
        <v>160352.70000000001</v>
      </c>
      <c r="G220" s="86">
        <f t="shared" si="51"/>
        <v>17854247.300000001</v>
      </c>
      <c r="I220" s="3"/>
    </row>
    <row r="221" spans="1:9" x14ac:dyDescent="0.2">
      <c r="A221" s="10" t="s">
        <v>181</v>
      </c>
      <c r="B221" s="11" t="s">
        <v>182</v>
      </c>
      <c r="C221" s="86">
        <f>SUM(C222:C231)</f>
        <v>12554600</v>
      </c>
      <c r="D221" s="86">
        <f t="shared" ref="D221:G221" si="52">SUM(D222:D231)</f>
        <v>160352.70000000001</v>
      </c>
      <c r="E221" s="86">
        <f t="shared" si="52"/>
        <v>0</v>
      </c>
      <c r="F221" s="86">
        <f t="shared" si="52"/>
        <v>160352.70000000001</v>
      </c>
      <c r="G221" s="86">
        <f t="shared" si="52"/>
        <v>12394247.300000001</v>
      </c>
      <c r="I221" s="3"/>
    </row>
    <row r="222" spans="1:9" x14ac:dyDescent="0.2">
      <c r="A222" s="18" t="s">
        <v>183</v>
      </c>
      <c r="B222" s="19" t="s">
        <v>184</v>
      </c>
      <c r="C222" s="6"/>
      <c r="D222" s="4">
        <f>+Junio!F223</f>
        <v>0</v>
      </c>
      <c r="F222" s="4">
        <f t="shared" ref="F222:F229" si="53">+E222+D222</f>
        <v>0</v>
      </c>
      <c r="G222" s="17">
        <f t="shared" ref="G222:G229" si="54">+C222-F222</f>
        <v>0</v>
      </c>
      <c r="I222" s="3"/>
    </row>
    <row r="223" spans="1:9" x14ac:dyDescent="0.2">
      <c r="A223" s="18" t="s">
        <v>185</v>
      </c>
      <c r="B223" s="24" t="s">
        <v>186</v>
      </c>
      <c r="C223" s="6"/>
      <c r="D223" s="4">
        <f>+Junio!F224</f>
        <v>0</v>
      </c>
      <c r="F223" s="4">
        <f t="shared" si="53"/>
        <v>0</v>
      </c>
      <c r="G223" s="17">
        <f t="shared" si="54"/>
        <v>0</v>
      </c>
      <c r="I223" s="3"/>
    </row>
    <row r="224" spans="1:9" x14ac:dyDescent="0.2">
      <c r="A224" s="18" t="s">
        <v>187</v>
      </c>
      <c r="B224" s="24" t="s">
        <v>188</v>
      </c>
      <c r="C224" s="6">
        <v>3400000</v>
      </c>
      <c r="D224" s="4">
        <f>+Junio!F225</f>
        <v>0</v>
      </c>
      <c r="F224" s="4">
        <f t="shared" si="53"/>
        <v>0</v>
      </c>
      <c r="G224" s="17">
        <f t="shared" si="54"/>
        <v>3400000</v>
      </c>
      <c r="I224" s="3"/>
    </row>
    <row r="225" spans="1:9" x14ac:dyDescent="0.2">
      <c r="A225" s="18" t="s">
        <v>189</v>
      </c>
      <c r="B225" s="24" t="s">
        <v>190</v>
      </c>
      <c r="C225" s="6"/>
      <c r="D225" s="4">
        <f>+Junio!F226</f>
        <v>0</v>
      </c>
      <c r="F225" s="4">
        <f t="shared" si="53"/>
        <v>0</v>
      </c>
      <c r="G225" s="17">
        <f t="shared" si="54"/>
        <v>0</v>
      </c>
      <c r="I225" s="3"/>
    </row>
    <row r="226" spans="1:9" x14ac:dyDescent="0.2">
      <c r="A226" s="18" t="s">
        <v>191</v>
      </c>
      <c r="B226" s="24" t="s">
        <v>192</v>
      </c>
      <c r="C226" s="6"/>
      <c r="D226" s="4">
        <f>+Junio!F227</f>
        <v>150822.70000000001</v>
      </c>
      <c r="F226" s="4">
        <f t="shared" si="53"/>
        <v>150822.70000000001</v>
      </c>
      <c r="G226" s="17">
        <f t="shared" si="54"/>
        <v>-150822.70000000001</v>
      </c>
      <c r="I226" s="3"/>
    </row>
    <row r="227" spans="1:9" x14ac:dyDescent="0.2">
      <c r="A227" s="18" t="s">
        <v>193</v>
      </c>
      <c r="B227" s="24" t="s">
        <v>194</v>
      </c>
      <c r="C227" s="6"/>
      <c r="D227" s="4">
        <f>+Junio!F228</f>
        <v>0</v>
      </c>
      <c r="F227" s="4">
        <f t="shared" si="53"/>
        <v>0</v>
      </c>
      <c r="G227" s="17">
        <f t="shared" si="54"/>
        <v>0</v>
      </c>
      <c r="I227" s="3"/>
    </row>
    <row r="228" spans="1:9" x14ac:dyDescent="0.2">
      <c r="A228" s="18" t="s">
        <v>195</v>
      </c>
      <c r="B228" s="24" t="s">
        <v>196</v>
      </c>
      <c r="C228" s="6">
        <v>127400</v>
      </c>
      <c r="D228" s="4">
        <f>+Junio!F229</f>
        <v>0</v>
      </c>
      <c r="F228" s="4">
        <f t="shared" si="53"/>
        <v>0</v>
      </c>
      <c r="G228" s="17">
        <f t="shared" si="54"/>
        <v>127400</v>
      </c>
      <c r="I228" s="3"/>
    </row>
    <row r="229" spans="1:9" x14ac:dyDescent="0.2">
      <c r="A229" s="18" t="s">
        <v>197</v>
      </c>
      <c r="B229" s="24" t="s">
        <v>198</v>
      </c>
      <c r="D229" s="4">
        <f>+Junio!F230</f>
        <v>9530</v>
      </c>
      <c r="F229" s="4">
        <f t="shared" si="53"/>
        <v>9530</v>
      </c>
      <c r="G229" s="17">
        <f t="shared" si="54"/>
        <v>-9530</v>
      </c>
      <c r="I229" s="3"/>
    </row>
    <row r="230" spans="1:9" x14ac:dyDescent="0.2">
      <c r="A230" s="18" t="s">
        <v>199</v>
      </c>
      <c r="B230" s="24" t="s">
        <v>200</v>
      </c>
      <c r="D230" s="4">
        <f>+Junio!F231</f>
        <v>0</v>
      </c>
      <c r="F230" s="4">
        <f t="shared" ref="F230:F231" si="55">+E230+D230</f>
        <v>0</v>
      </c>
      <c r="G230" s="17">
        <f t="shared" ref="G230:G231" si="56">+C230-F230</f>
        <v>0</v>
      </c>
      <c r="I230" s="3"/>
    </row>
    <row r="231" spans="1:9" x14ac:dyDescent="0.2">
      <c r="A231" s="18" t="s">
        <v>327</v>
      </c>
      <c r="B231" s="24" t="s">
        <v>328</v>
      </c>
      <c r="C231" s="4">
        <v>9027200</v>
      </c>
      <c r="F231" s="4">
        <f t="shared" si="55"/>
        <v>0</v>
      </c>
      <c r="G231" s="17">
        <f t="shared" si="56"/>
        <v>9027200</v>
      </c>
      <c r="I231" s="3"/>
    </row>
    <row r="232" spans="1:9" x14ac:dyDescent="0.2">
      <c r="A232" s="18"/>
      <c r="B232" s="24"/>
      <c r="C232" s="14"/>
      <c r="D232" s="14"/>
      <c r="E232" s="14"/>
      <c r="F232" s="14"/>
      <c r="G232" s="13"/>
      <c r="I232" s="3"/>
    </row>
    <row r="233" spans="1:9" x14ac:dyDescent="0.2">
      <c r="A233" s="10" t="s">
        <v>201</v>
      </c>
      <c r="B233" s="37" t="s">
        <v>202</v>
      </c>
      <c r="C233" s="12">
        <f>+C234</f>
        <v>5460000</v>
      </c>
      <c r="D233" s="12">
        <f t="shared" ref="D233:G233" si="57">+D234</f>
        <v>0</v>
      </c>
      <c r="E233" s="12">
        <f t="shared" si="57"/>
        <v>0</v>
      </c>
      <c r="F233" s="12">
        <f t="shared" si="57"/>
        <v>0</v>
      </c>
      <c r="G233" s="12">
        <f t="shared" si="57"/>
        <v>5460000</v>
      </c>
      <c r="I233" s="3"/>
    </row>
    <row r="234" spans="1:9" x14ac:dyDescent="0.2">
      <c r="A234" s="10" t="s">
        <v>203</v>
      </c>
      <c r="B234" s="37" t="s">
        <v>204</v>
      </c>
      <c r="C234" s="86">
        <f>SUM(C235:C241)</f>
        <v>5460000</v>
      </c>
      <c r="D234" s="86">
        <f t="shared" ref="D234:G234" si="58">SUM(D235:D241)</f>
        <v>0</v>
      </c>
      <c r="E234" s="86">
        <f t="shared" si="58"/>
        <v>0</v>
      </c>
      <c r="F234" s="86">
        <f t="shared" si="58"/>
        <v>0</v>
      </c>
      <c r="G234" s="86">
        <f t="shared" si="58"/>
        <v>5460000</v>
      </c>
      <c r="I234" s="3"/>
    </row>
    <row r="235" spans="1:9" x14ac:dyDescent="0.2">
      <c r="A235" s="18" t="s">
        <v>205</v>
      </c>
      <c r="B235" s="24" t="s">
        <v>206</v>
      </c>
      <c r="D235" s="4">
        <f>+Junio!F236</f>
        <v>0</v>
      </c>
      <c r="F235" s="4">
        <f t="shared" ref="F235:F239" si="59">+E235+D235</f>
        <v>0</v>
      </c>
      <c r="G235" s="17">
        <f t="shared" ref="G235:G239" si="60">+C235-F235</f>
        <v>0</v>
      </c>
      <c r="I235" s="3"/>
    </row>
    <row r="236" spans="1:9" x14ac:dyDescent="0.2">
      <c r="A236" s="18" t="s">
        <v>207</v>
      </c>
      <c r="B236" s="24" t="s">
        <v>240</v>
      </c>
      <c r="C236" s="4">
        <v>900000</v>
      </c>
      <c r="D236" s="4">
        <f>+Junio!F237</f>
        <v>0</v>
      </c>
      <c r="F236" s="4">
        <f t="shared" si="59"/>
        <v>0</v>
      </c>
      <c r="G236" s="17">
        <f t="shared" si="60"/>
        <v>900000</v>
      </c>
      <c r="I236" s="3"/>
    </row>
    <row r="237" spans="1:9" x14ac:dyDescent="0.2">
      <c r="A237" s="18" t="s">
        <v>208</v>
      </c>
      <c r="B237" s="3" t="s">
        <v>320</v>
      </c>
      <c r="D237" s="4">
        <f>+Junio!F238</f>
        <v>0</v>
      </c>
      <c r="F237" s="4">
        <f t="shared" si="59"/>
        <v>0</v>
      </c>
      <c r="G237" s="17">
        <f t="shared" si="60"/>
        <v>0</v>
      </c>
      <c r="I237" s="3"/>
    </row>
    <row r="238" spans="1:9" x14ac:dyDescent="0.2">
      <c r="A238" s="18" t="s">
        <v>209</v>
      </c>
      <c r="B238" s="3" t="s">
        <v>321</v>
      </c>
      <c r="C238" s="4">
        <v>840000</v>
      </c>
      <c r="D238" s="4">
        <f>+Junio!F239</f>
        <v>0</v>
      </c>
      <c r="F238" s="4">
        <f t="shared" si="59"/>
        <v>0</v>
      </c>
      <c r="G238" s="17">
        <f t="shared" si="60"/>
        <v>840000</v>
      </c>
      <c r="I238" s="3"/>
    </row>
    <row r="239" spans="1:9" x14ac:dyDescent="0.2">
      <c r="A239" s="18" t="s">
        <v>210</v>
      </c>
      <c r="B239" s="24" t="s">
        <v>322</v>
      </c>
      <c r="C239" s="4">
        <v>1400000</v>
      </c>
      <c r="D239" s="4">
        <f>+Junio!F240</f>
        <v>0</v>
      </c>
      <c r="F239" s="4">
        <f t="shared" si="59"/>
        <v>0</v>
      </c>
      <c r="G239" s="17">
        <f t="shared" si="60"/>
        <v>1400000</v>
      </c>
      <c r="I239" s="3"/>
    </row>
    <row r="240" spans="1:9" x14ac:dyDescent="0.2">
      <c r="A240" s="18" t="s">
        <v>323</v>
      </c>
      <c r="B240" s="24" t="s">
        <v>325</v>
      </c>
      <c r="C240" s="4">
        <v>1200000</v>
      </c>
      <c r="F240" s="4">
        <f t="shared" ref="F240:F241" si="61">+E240+D240</f>
        <v>0</v>
      </c>
      <c r="G240" s="17">
        <f t="shared" ref="G240:G241" si="62">+C240-F240</f>
        <v>1200000</v>
      </c>
      <c r="I240" s="3"/>
    </row>
    <row r="241" spans="1:9" x14ac:dyDescent="0.2">
      <c r="A241" s="18" t="s">
        <v>324</v>
      </c>
      <c r="B241" s="3" t="s">
        <v>326</v>
      </c>
      <c r="C241" s="4">
        <v>1120000</v>
      </c>
      <c r="F241" s="4">
        <f t="shared" si="61"/>
        <v>0</v>
      </c>
      <c r="G241" s="17">
        <f t="shared" si="62"/>
        <v>1120000</v>
      </c>
      <c r="I241" s="3"/>
    </row>
    <row r="242" spans="1:9" x14ac:dyDescent="0.2">
      <c r="A242" s="18"/>
      <c r="B242" s="19"/>
      <c r="I242" s="3"/>
    </row>
    <row r="243" spans="1:9" x14ac:dyDescent="0.2">
      <c r="A243" s="18"/>
      <c r="B243" s="19"/>
      <c r="I243" s="3"/>
    </row>
    <row r="244" spans="1:9" x14ac:dyDescent="0.2">
      <c r="A244" s="18"/>
      <c r="B244" s="19"/>
      <c r="I244" s="3"/>
    </row>
    <row r="245" spans="1:9" x14ac:dyDescent="0.2">
      <c r="A245" s="18"/>
      <c r="B245" s="19"/>
      <c r="I245" s="3"/>
    </row>
    <row r="246" spans="1:9" x14ac:dyDescent="0.2">
      <c r="A246" s="10" t="s">
        <v>211</v>
      </c>
      <c r="B246" s="11" t="s">
        <v>212</v>
      </c>
      <c r="C246" s="12">
        <f>+C247</f>
        <v>0</v>
      </c>
      <c r="D246" s="12">
        <f t="shared" ref="D246:G247" si="63">+D247</f>
        <v>4954537.46</v>
      </c>
      <c r="E246" s="12">
        <f t="shared" si="63"/>
        <v>36034.620000000003</v>
      </c>
      <c r="F246" s="12">
        <f t="shared" si="63"/>
        <v>4990572.08</v>
      </c>
      <c r="G246" s="12">
        <f t="shared" si="63"/>
        <v>-4990572.08</v>
      </c>
      <c r="I246" s="3"/>
    </row>
    <row r="247" spans="1:9" x14ac:dyDescent="0.2">
      <c r="A247" s="10" t="s">
        <v>213</v>
      </c>
      <c r="B247" s="11" t="s">
        <v>214</v>
      </c>
      <c r="C247" s="12">
        <f>+C248</f>
        <v>0</v>
      </c>
      <c r="D247" s="12">
        <f t="shared" si="63"/>
        <v>4954537.46</v>
      </c>
      <c r="E247" s="12">
        <f t="shared" si="63"/>
        <v>36034.620000000003</v>
      </c>
      <c r="F247" s="12">
        <f t="shared" si="63"/>
        <v>4990572.08</v>
      </c>
      <c r="G247" s="12">
        <f t="shared" si="63"/>
        <v>-4990572.08</v>
      </c>
      <c r="I247" s="3"/>
    </row>
    <row r="248" spans="1:9" x14ac:dyDescent="0.2">
      <c r="A248" s="18" t="s">
        <v>215</v>
      </c>
      <c r="B248" s="19" t="s">
        <v>216</v>
      </c>
      <c r="D248" s="4">
        <f>+Junio!F249</f>
        <v>4954537.46</v>
      </c>
      <c r="E248" s="4">
        <v>36034.620000000003</v>
      </c>
      <c r="F248" s="4">
        <f t="shared" ref="F248:F249" si="64">+E248+D248</f>
        <v>4990572.08</v>
      </c>
      <c r="G248" s="17">
        <f t="shared" ref="G248:G249" si="65">+C248-F248</f>
        <v>-4990572.08</v>
      </c>
      <c r="I248" s="3"/>
    </row>
    <row r="249" spans="1:9" x14ac:dyDescent="0.2">
      <c r="A249" s="18" t="s">
        <v>217</v>
      </c>
      <c r="B249" s="19" t="s">
        <v>218</v>
      </c>
      <c r="D249" s="4">
        <f>+Junio!F250</f>
        <v>0</v>
      </c>
      <c r="F249" s="4">
        <f t="shared" si="64"/>
        <v>0</v>
      </c>
      <c r="G249" s="17">
        <f t="shared" si="65"/>
        <v>0</v>
      </c>
      <c r="I249" s="3"/>
    </row>
    <row r="250" spans="1:9" x14ac:dyDescent="0.2">
      <c r="A250" s="19"/>
      <c r="B250" s="19"/>
      <c r="G250" s="17">
        <f t="shared" ref="G250" si="66">+C250-F250</f>
        <v>0</v>
      </c>
      <c r="I250" s="3"/>
    </row>
    <row r="251" spans="1:9" x14ac:dyDescent="0.2">
      <c r="A251" s="19"/>
      <c r="B251" s="19"/>
      <c r="I251" s="3"/>
    </row>
    <row r="252" spans="1:9" x14ac:dyDescent="0.2">
      <c r="A252" s="10" t="s">
        <v>219</v>
      </c>
      <c r="B252" s="11" t="s">
        <v>220</v>
      </c>
      <c r="C252" s="12">
        <f>+C253</f>
        <v>10812620</v>
      </c>
      <c r="D252" s="12">
        <f t="shared" ref="D252:G253" si="67">+D253</f>
        <v>1404769.75</v>
      </c>
      <c r="E252" s="12">
        <f t="shared" si="67"/>
        <v>234872.11000000002</v>
      </c>
      <c r="F252" s="12">
        <f t="shared" si="67"/>
        <v>1639641.8599999999</v>
      </c>
      <c r="G252" s="12">
        <f t="shared" si="67"/>
        <v>9172978.1400000006</v>
      </c>
      <c r="I252" s="3"/>
    </row>
    <row r="253" spans="1:9" x14ac:dyDescent="0.2">
      <c r="A253" s="10" t="s">
        <v>221</v>
      </c>
      <c r="B253" s="11" t="s">
        <v>222</v>
      </c>
      <c r="C253" s="12">
        <f>+C254</f>
        <v>10812620</v>
      </c>
      <c r="D253" s="12">
        <f t="shared" si="67"/>
        <v>1404769.75</v>
      </c>
      <c r="E253" s="12">
        <f t="shared" si="67"/>
        <v>234872.11000000002</v>
      </c>
      <c r="F253" s="12">
        <f t="shared" si="67"/>
        <v>1639641.8599999999</v>
      </c>
      <c r="G253" s="12">
        <f t="shared" si="67"/>
        <v>9172978.1400000006</v>
      </c>
      <c r="I253" s="3"/>
    </row>
    <row r="254" spans="1:9" x14ac:dyDescent="0.2">
      <c r="A254" s="10" t="s">
        <v>223</v>
      </c>
      <c r="B254" s="11" t="s">
        <v>222</v>
      </c>
      <c r="C254" s="12">
        <f>+C255+C256</f>
        <v>10812620</v>
      </c>
      <c r="D254" s="12">
        <f t="shared" ref="D254:G254" si="68">+D255+D256</f>
        <v>1404769.75</v>
      </c>
      <c r="E254" s="12">
        <f t="shared" si="68"/>
        <v>234872.11000000002</v>
      </c>
      <c r="F254" s="12">
        <f t="shared" si="68"/>
        <v>1639641.8599999999</v>
      </c>
      <c r="G254" s="12">
        <f t="shared" si="68"/>
        <v>9172978.1400000006</v>
      </c>
      <c r="I254" s="3"/>
    </row>
    <row r="255" spans="1:9" x14ac:dyDescent="0.2">
      <c r="A255" s="66" t="s">
        <v>224</v>
      </c>
      <c r="B255" s="24" t="s">
        <v>225</v>
      </c>
      <c r="C255" s="6">
        <v>10812620</v>
      </c>
      <c r="D255" s="4">
        <f>+Junio!F256</f>
        <v>1344523.25</v>
      </c>
      <c r="E255" s="4">
        <v>224502.66</v>
      </c>
      <c r="F255" s="4">
        <f t="shared" ref="F255:F256" si="69">+E255+D255</f>
        <v>1569025.91</v>
      </c>
      <c r="G255" s="17">
        <f t="shared" ref="G255:G256" si="70">+C255-F255</f>
        <v>9243594.0899999999</v>
      </c>
      <c r="I255" s="3"/>
    </row>
    <row r="256" spans="1:9" x14ac:dyDescent="0.2">
      <c r="A256" s="18" t="s">
        <v>301</v>
      </c>
      <c r="B256" s="19" t="s">
        <v>302</v>
      </c>
      <c r="D256" s="4">
        <f>+Junio!F257</f>
        <v>60246.5</v>
      </c>
      <c r="E256" s="4">
        <v>10369.450000000001</v>
      </c>
      <c r="F256" s="4">
        <f t="shared" si="69"/>
        <v>70615.95</v>
      </c>
      <c r="G256" s="17">
        <f t="shared" si="70"/>
        <v>-70615.95</v>
      </c>
      <c r="I256" s="3"/>
    </row>
    <row r="257" spans="1:9" x14ac:dyDescent="0.2">
      <c r="A257" s="19"/>
      <c r="B257" s="19"/>
      <c r="D257" s="6"/>
      <c r="I257" s="3"/>
    </row>
    <row r="258" spans="1:9" x14ac:dyDescent="0.2">
      <c r="A258" s="10" t="s">
        <v>311</v>
      </c>
      <c r="B258" s="11" t="s">
        <v>312</v>
      </c>
      <c r="C258" s="12"/>
      <c r="D258" s="12">
        <f>+D259</f>
        <v>0</v>
      </c>
      <c r="E258" s="12">
        <f t="shared" ref="E258:G258" si="71">+E259</f>
        <v>1241.3399999999999</v>
      </c>
      <c r="F258" s="12">
        <f t="shared" si="71"/>
        <v>1241.3399999999999</v>
      </c>
      <c r="G258" s="12">
        <f t="shared" si="71"/>
        <v>-1241.3399999999999</v>
      </c>
      <c r="I258" s="3"/>
    </row>
    <row r="259" spans="1:9" x14ac:dyDescent="0.2">
      <c r="A259" s="18" t="s">
        <v>313</v>
      </c>
      <c r="B259" s="19" t="s">
        <v>314</v>
      </c>
      <c r="E259" s="4">
        <v>1241.3399999999999</v>
      </c>
      <c r="F259" s="4">
        <f t="shared" ref="F259" si="72">+E259+D259</f>
        <v>1241.3399999999999</v>
      </c>
      <c r="G259" s="17">
        <f t="shared" ref="G259" si="73">+C259-F259</f>
        <v>-1241.3399999999999</v>
      </c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19"/>
      <c r="I268" s="3"/>
    </row>
    <row r="269" spans="1:9" x14ac:dyDescent="0.2">
      <c r="A269" s="19"/>
      <c r="B269" s="19"/>
      <c r="I269" s="3"/>
    </row>
    <row r="270" spans="1:9" x14ac:dyDescent="0.2">
      <c r="A270" s="19"/>
      <c r="B270" s="19"/>
      <c r="I270" s="3"/>
    </row>
    <row r="271" spans="1:9" x14ac:dyDescent="0.2">
      <c r="A271" s="19"/>
      <c r="B271" s="19"/>
      <c r="I271" s="3"/>
    </row>
    <row r="272" spans="1:9" x14ac:dyDescent="0.2">
      <c r="A272" s="19"/>
      <c r="B272" s="19"/>
      <c r="I272" s="3"/>
    </row>
    <row r="273" spans="1:9" x14ac:dyDescent="0.2">
      <c r="A273" s="19"/>
      <c r="B273" s="19"/>
      <c r="I273" s="3"/>
    </row>
    <row r="274" spans="1:9" x14ac:dyDescent="0.2">
      <c r="A274" s="19"/>
      <c r="B274" s="19"/>
      <c r="I274" s="3"/>
    </row>
    <row r="275" spans="1:9" x14ac:dyDescent="0.2">
      <c r="A275" s="19"/>
      <c r="B275" s="19"/>
      <c r="I275" s="3"/>
    </row>
    <row r="276" spans="1:9" x14ac:dyDescent="0.2">
      <c r="A276" s="19"/>
      <c r="B276" s="19"/>
      <c r="I276" s="3"/>
    </row>
    <row r="277" spans="1:9" x14ac:dyDescent="0.2">
      <c r="A277" s="19"/>
      <c r="B277" s="19"/>
      <c r="I277" s="3"/>
    </row>
    <row r="278" spans="1:9" x14ac:dyDescent="0.2">
      <c r="A278" s="19"/>
      <c r="B278" s="19"/>
      <c r="I278" s="3"/>
    </row>
    <row r="279" spans="1:9" x14ac:dyDescent="0.2">
      <c r="A279" s="19"/>
      <c r="B279" s="19"/>
      <c r="I279" s="3"/>
    </row>
    <row r="280" spans="1:9" x14ac:dyDescent="0.2">
      <c r="A280" s="19"/>
      <c r="B280" s="19"/>
      <c r="I280" s="3"/>
    </row>
    <row r="281" spans="1:9" x14ac:dyDescent="0.2">
      <c r="A281" s="19"/>
      <c r="B281" s="19"/>
      <c r="I281" s="3"/>
    </row>
    <row r="282" spans="1:9" x14ac:dyDescent="0.2">
      <c r="A282" s="19"/>
      <c r="B282" s="19"/>
      <c r="I282" s="3"/>
    </row>
    <row r="283" spans="1:9" x14ac:dyDescent="0.2">
      <c r="A283" s="19"/>
      <c r="B283" s="19"/>
      <c r="I283" s="3"/>
    </row>
    <row r="284" spans="1:9" x14ac:dyDescent="0.2">
      <c r="A284" s="19"/>
      <c r="B284" s="19"/>
      <c r="I284" s="3"/>
    </row>
    <row r="285" spans="1:9" x14ac:dyDescent="0.2">
      <c r="A285" s="19"/>
      <c r="B285" s="19"/>
      <c r="I285" s="3"/>
    </row>
    <row r="286" spans="1:9" x14ac:dyDescent="0.2">
      <c r="A286" s="19"/>
      <c r="B286" s="19"/>
      <c r="I286" s="3"/>
    </row>
    <row r="287" spans="1:9" x14ac:dyDescent="0.2">
      <c r="A287" s="19"/>
      <c r="B287" s="19"/>
      <c r="I287" s="3"/>
    </row>
    <row r="288" spans="1:9" x14ac:dyDescent="0.2">
      <c r="A288" s="19"/>
      <c r="B288" s="94" t="s">
        <v>227</v>
      </c>
      <c r="C288" s="94"/>
      <c r="I288" s="3"/>
    </row>
    <row r="289" spans="1:9" x14ac:dyDescent="0.2">
      <c r="A289" s="19"/>
      <c r="B289" s="94" t="s">
        <v>92</v>
      </c>
      <c r="C289" s="94"/>
      <c r="I289" s="3"/>
    </row>
    <row r="290" spans="1:9" x14ac:dyDescent="0.2">
      <c r="A290" s="19"/>
      <c r="B290" s="8"/>
      <c r="C290" s="8"/>
      <c r="I290" s="3"/>
    </row>
    <row r="292" spans="1:9" x14ac:dyDescent="0.2">
      <c r="C292" s="67" t="s">
        <v>252</v>
      </c>
      <c r="D292" s="40" t="s">
        <v>252</v>
      </c>
      <c r="F292" s="68">
        <v>44043</v>
      </c>
      <c r="I292" s="3"/>
    </row>
    <row r="293" spans="1:9" x14ac:dyDescent="0.2">
      <c r="C293" s="69"/>
      <c r="F293" s="19"/>
      <c r="G293" s="70"/>
      <c r="I293" s="3"/>
    </row>
    <row r="294" spans="1:9" x14ac:dyDescent="0.2">
      <c r="A294" s="96" t="s">
        <v>3</v>
      </c>
      <c r="B294" s="97"/>
      <c r="C294" s="97"/>
      <c r="D294" s="97" t="s">
        <v>253</v>
      </c>
      <c r="E294" s="97"/>
      <c r="F294" s="97"/>
      <c r="G294" s="98"/>
      <c r="I294" s="3"/>
    </row>
    <row r="295" spans="1:9" x14ac:dyDescent="0.2">
      <c r="A295" s="71" t="s">
        <v>254</v>
      </c>
      <c r="B295" s="72"/>
      <c r="C295" s="73">
        <f>+E9</f>
        <v>12987913.33</v>
      </c>
      <c r="D295" s="63" t="s">
        <v>255</v>
      </c>
      <c r="E295" s="34"/>
      <c r="F295" s="19"/>
      <c r="G295" s="74">
        <f>+E154</f>
        <v>6883195.54</v>
      </c>
      <c r="I295" s="3"/>
    </row>
    <row r="296" spans="1:9" x14ac:dyDescent="0.2">
      <c r="A296" s="71" t="s">
        <v>256</v>
      </c>
      <c r="B296" s="19"/>
      <c r="C296" s="75">
        <f>+Junio!G307</f>
        <v>2949783.18</v>
      </c>
      <c r="D296" s="34" t="s">
        <v>257</v>
      </c>
      <c r="E296" s="34"/>
      <c r="F296" s="19"/>
      <c r="G296" s="74">
        <f>+E163</f>
        <v>731533.49999999988</v>
      </c>
      <c r="I296" s="3"/>
    </row>
    <row r="297" spans="1:9" x14ac:dyDescent="0.2">
      <c r="A297" s="71"/>
      <c r="B297" s="19"/>
      <c r="C297" s="75"/>
      <c r="D297" s="34" t="s">
        <v>258</v>
      </c>
      <c r="E297" s="34"/>
      <c r="F297" s="19"/>
      <c r="G297" s="74">
        <f>+E193</f>
        <v>1314251</v>
      </c>
      <c r="I297" s="3"/>
    </row>
    <row r="298" spans="1:9" x14ac:dyDescent="0.2">
      <c r="A298" s="71"/>
      <c r="B298" s="19"/>
      <c r="C298" s="75"/>
      <c r="D298" s="34" t="s">
        <v>259</v>
      </c>
      <c r="F298" s="3"/>
      <c r="G298" s="74">
        <f>+E221</f>
        <v>0</v>
      </c>
      <c r="I298" s="3"/>
    </row>
    <row r="299" spans="1:9" x14ac:dyDescent="0.2">
      <c r="A299" s="71"/>
      <c r="B299" s="19"/>
      <c r="C299" s="75"/>
      <c r="D299" s="34" t="s">
        <v>260</v>
      </c>
      <c r="E299" s="34"/>
      <c r="F299" s="19"/>
      <c r="G299" s="74">
        <f>+E234</f>
        <v>0</v>
      </c>
      <c r="I299" s="3"/>
    </row>
    <row r="300" spans="1:9" x14ac:dyDescent="0.2">
      <c r="A300" s="71"/>
      <c r="B300" s="19"/>
      <c r="C300" s="75"/>
      <c r="D300" s="76" t="s">
        <v>261</v>
      </c>
      <c r="F300" s="3"/>
      <c r="G300" s="74">
        <f>+E246</f>
        <v>36034.620000000003</v>
      </c>
      <c r="I300" s="3"/>
    </row>
    <row r="301" spans="1:9" x14ac:dyDescent="0.2">
      <c r="A301" s="71"/>
      <c r="B301" s="19"/>
      <c r="C301" s="75"/>
      <c r="D301" s="76" t="s">
        <v>276</v>
      </c>
      <c r="F301" s="3"/>
      <c r="G301" s="74">
        <f>+E252</f>
        <v>234872.11000000002</v>
      </c>
      <c r="I301" s="3"/>
    </row>
    <row r="302" spans="1:9" x14ac:dyDescent="0.2">
      <c r="A302" s="71"/>
      <c r="B302" s="19"/>
      <c r="C302" s="75"/>
      <c r="D302" s="76" t="s">
        <v>319</v>
      </c>
      <c r="F302" s="3"/>
      <c r="G302" s="74">
        <f>+E258</f>
        <v>1241.3399999999999</v>
      </c>
      <c r="I302" s="3"/>
    </row>
    <row r="303" spans="1:9" x14ac:dyDescent="0.2">
      <c r="A303" s="71"/>
      <c r="B303" s="19"/>
      <c r="C303" s="75"/>
      <c r="D303" s="34"/>
      <c r="E303" s="34"/>
      <c r="F303" s="19"/>
      <c r="G303" s="74"/>
      <c r="I303" s="3"/>
    </row>
    <row r="304" spans="1:9" x14ac:dyDescent="0.2">
      <c r="A304" s="71" t="s">
        <v>262</v>
      </c>
      <c r="B304" s="19"/>
      <c r="C304" s="19" t="s">
        <v>262</v>
      </c>
      <c r="D304" s="77" t="s">
        <v>263</v>
      </c>
      <c r="E304" s="77"/>
      <c r="F304" s="78"/>
      <c r="G304" s="79">
        <f>SUM(G295:G303)</f>
        <v>9201128.1099999975</v>
      </c>
      <c r="I304" s="17"/>
    </row>
    <row r="305" spans="1:9" x14ac:dyDescent="0.2">
      <c r="A305" s="71"/>
      <c r="B305" s="19"/>
      <c r="C305" s="19"/>
      <c r="D305" s="34" t="s">
        <v>264</v>
      </c>
      <c r="E305" s="34"/>
      <c r="F305" s="19"/>
      <c r="G305" s="74"/>
      <c r="I305" s="3"/>
    </row>
    <row r="306" spans="1:9" x14ac:dyDescent="0.2">
      <c r="A306" s="71"/>
      <c r="B306" s="19"/>
      <c r="C306" s="19"/>
      <c r="D306" s="34" t="s">
        <v>265</v>
      </c>
      <c r="E306" s="34"/>
      <c r="F306" s="19"/>
      <c r="G306" s="74">
        <v>-20886202.800000001</v>
      </c>
      <c r="I306" s="3"/>
    </row>
    <row r="307" spans="1:9" x14ac:dyDescent="0.2">
      <c r="A307" s="71"/>
      <c r="B307" s="19"/>
      <c r="C307" s="19"/>
      <c r="D307" s="34" t="s">
        <v>266</v>
      </c>
      <c r="E307" s="34"/>
      <c r="F307" s="19"/>
      <c r="G307" s="74"/>
      <c r="I307" s="3"/>
    </row>
    <row r="308" spans="1:9" x14ac:dyDescent="0.2">
      <c r="A308" s="71"/>
      <c r="B308" s="19"/>
      <c r="C308" s="19"/>
      <c r="D308" s="34" t="s">
        <v>267</v>
      </c>
      <c r="E308" s="34"/>
      <c r="F308" s="80">
        <v>44012</v>
      </c>
      <c r="G308" s="74">
        <f>+Junio!G303*-1</f>
        <v>24633892.039999999</v>
      </c>
      <c r="I308" s="3"/>
    </row>
    <row r="309" spans="1:9" x14ac:dyDescent="0.2">
      <c r="A309" s="71"/>
      <c r="B309" s="19"/>
      <c r="C309" s="19"/>
      <c r="D309" s="34" t="s">
        <v>266</v>
      </c>
      <c r="E309" s="34"/>
      <c r="F309" s="19"/>
      <c r="G309" s="74" t="s">
        <v>262</v>
      </c>
      <c r="I309" s="3"/>
    </row>
    <row r="310" spans="1:9" x14ac:dyDescent="0.2">
      <c r="A310" s="71"/>
      <c r="B310" s="19"/>
      <c r="C310" s="19"/>
      <c r="D310" s="34" t="s">
        <v>268</v>
      </c>
      <c r="E310" s="34"/>
      <c r="F310" s="19"/>
      <c r="G310" s="74">
        <f>2987354.4-5000</f>
        <v>2982354.4</v>
      </c>
      <c r="I310" s="3"/>
    </row>
    <row r="311" spans="1:9" x14ac:dyDescent="0.2">
      <c r="A311" s="71"/>
      <c r="B311" s="19"/>
      <c r="C311" s="19"/>
      <c r="D311" s="34" t="s">
        <v>264</v>
      </c>
      <c r="E311" s="34"/>
      <c r="F311" s="19"/>
      <c r="G311" s="74"/>
      <c r="I311" s="3"/>
    </row>
    <row r="312" spans="1:9" x14ac:dyDescent="0.2">
      <c r="A312" s="71"/>
      <c r="B312" s="19"/>
      <c r="C312" s="19"/>
      <c r="D312" s="34" t="s">
        <v>269</v>
      </c>
      <c r="E312" s="34"/>
      <c r="F312" s="80">
        <f>+F308</f>
        <v>44012</v>
      </c>
      <c r="G312" s="74">
        <f>+Junio!G311*-1+0.06</f>
        <v>-946429.09</v>
      </c>
      <c r="I312" s="3"/>
    </row>
    <row r="313" spans="1:9" x14ac:dyDescent="0.2">
      <c r="A313" s="71"/>
      <c r="B313" s="19"/>
      <c r="C313" s="19"/>
      <c r="D313" s="34" t="s">
        <v>266</v>
      </c>
      <c r="E313" s="34"/>
      <c r="F313" s="19"/>
      <c r="G313" s="74"/>
      <c r="I313" s="3"/>
    </row>
    <row r="314" spans="1:9" x14ac:dyDescent="0.2">
      <c r="A314" s="71"/>
      <c r="B314" s="19"/>
      <c r="C314" s="19"/>
      <c r="D314" s="34" t="s">
        <v>270</v>
      </c>
      <c r="E314" s="34"/>
      <c r="F314" s="19"/>
      <c r="G314" s="74">
        <v>952953.86</v>
      </c>
      <c r="I314" s="3"/>
    </row>
    <row r="315" spans="1:9" x14ac:dyDescent="0.2">
      <c r="A315" s="71"/>
      <c r="B315" s="19"/>
      <c r="C315" s="19"/>
      <c r="D315" s="34" t="s">
        <v>271</v>
      </c>
      <c r="E315" s="34"/>
      <c r="F315" s="19"/>
      <c r="G315" s="74"/>
      <c r="I315" s="3"/>
    </row>
    <row r="316" spans="1:9" ht="12" thickBot="1" x14ac:dyDescent="0.25">
      <c r="A316" s="81" t="s">
        <v>272</v>
      </c>
      <c r="B316" s="82"/>
      <c r="C316" s="83">
        <f>SUM(C295:C314)+0.01</f>
        <v>15937696.52</v>
      </c>
      <c r="D316" s="84" t="s">
        <v>272</v>
      </c>
      <c r="E316" s="84"/>
      <c r="F316" s="82"/>
      <c r="G316" s="83">
        <f>SUM(G304:G315)</f>
        <v>15937696.519999996</v>
      </c>
      <c r="H316" s="69"/>
      <c r="I316" s="3"/>
    </row>
    <row r="338" spans="1:9" x14ac:dyDescent="0.2">
      <c r="A338" s="62"/>
      <c r="C338" s="3"/>
      <c r="D338" s="3"/>
      <c r="E338" s="3"/>
      <c r="F338" s="3"/>
      <c r="I338" s="3"/>
    </row>
  </sheetData>
  <mergeCells count="8">
    <mergeCell ref="B289:C289"/>
    <mergeCell ref="A294:C294"/>
    <mergeCell ref="D294:G294"/>
    <mergeCell ref="B2:C2"/>
    <mergeCell ref="B3:C3"/>
    <mergeCell ref="B145:C145"/>
    <mergeCell ref="B146:C146"/>
    <mergeCell ref="B288:C288"/>
  </mergeCells>
  <pageMargins left="0.51181102362204722" right="0.5118110236220472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6"/>
  <sheetViews>
    <sheetView topLeftCell="A193" workbookViewId="0">
      <selection activeCell="B69" sqref="B69:F69"/>
    </sheetView>
  </sheetViews>
  <sheetFormatPr baseColWidth="10" defaultColWidth="11.42578125" defaultRowHeight="11.25" x14ac:dyDescent="0.2"/>
  <cols>
    <col min="1" max="1" width="10.140625" style="3" bestFit="1" customWidth="1"/>
    <col min="2" max="2" width="23.85546875" style="3" customWidth="1"/>
    <col min="3" max="3" width="12.85546875" style="4" bestFit="1" customWidth="1"/>
    <col min="4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288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58744497.700000003</v>
      </c>
      <c r="E9" s="12">
        <f>+E11+E52</f>
        <v>8146281.483</v>
      </c>
      <c r="F9" s="12">
        <f>+F11+F52</f>
        <v>129368684.25600003</v>
      </c>
      <c r="G9" s="12">
        <f>+G11+G52</f>
        <v>137668757.74400002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3743795.3299999996</v>
      </c>
      <c r="E11" s="12">
        <f>+E12</f>
        <v>669078.77999999991</v>
      </c>
      <c r="F11" s="12">
        <f>+F12+F52</f>
        <v>66890779.183000013</v>
      </c>
      <c r="G11" s="12">
        <f>+G12+G52</f>
        <v>73417262.817000002</v>
      </c>
    </row>
    <row r="12" spans="1:11" x14ac:dyDescent="0.2">
      <c r="A12" s="15" t="s">
        <v>6</v>
      </c>
      <c r="B12" s="16" t="s">
        <v>7</v>
      </c>
      <c r="C12" s="12">
        <f>+C13+C27+C32+C43+C47</f>
        <v>13578642</v>
      </c>
      <c r="D12" s="12">
        <f>+D13+D27+D32+D43+D47</f>
        <v>3743795.3299999996</v>
      </c>
      <c r="E12" s="12">
        <f>+E13+E27+E32+E43+E47</f>
        <v>669078.77999999991</v>
      </c>
      <c r="F12" s="12">
        <f>+F13+F27+F32+F43+F47</f>
        <v>4412874.1099999994</v>
      </c>
      <c r="G12" s="12">
        <f>+G13+G27+G32+G43+G47</f>
        <v>9165767.8900000006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1">SUM(C14:C25)</f>
        <v>613942</v>
      </c>
      <c r="D13" s="12">
        <f t="shared" si="1"/>
        <v>730359.41</v>
      </c>
      <c r="E13" s="12">
        <f t="shared" si="1"/>
        <v>96877.5</v>
      </c>
      <c r="F13" s="12">
        <f t="shared" si="1"/>
        <v>827236.91</v>
      </c>
      <c r="G13" s="12">
        <f t="shared" si="1"/>
        <v>-213294.91000000003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+Julio!F14</f>
        <v>640192.41</v>
      </c>
      <c r="E14" s="4">
        <v>78967.5</v>
      </c>
      <c r="F14" s="4">
        <f>+E14+D14</f>
        <v>719159.91</v>
      </c>
      <c r="G14" s="17">
        <f>+C14-F14</f>
        <v>-311759.91000000003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+Julio!F15</f>
        <v>1870</v>
      </c>
      <c r="F15" s="4">
        <f t="shared" ref="F15:F25" si="2">+E15+D15</f>
        <v>1870</v>
      </c>
      <c r="G15" s="17">
        <f t="shared" ref="G15:G25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+Julio!F16</f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+Julio!F17</f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+Julio!F18</f>
        <v>38332</v>
      </c>
      <c r="E18" s="4">
        <v>13060</v>
      </c>
      <c r="F18" s="4">
        <f t="shared" si="2"/>
        <v>51392</v>
      </c>
      <c r="G18" s="17">
        <f t="shared" si="3"/>
        <v>47490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+Julio!F19</f>
        <v>10165</v>
      </c>
      <c r="E19" s="4">
        <v>1950</v>
      </c>
      <c r="F19" s="4">
        <f t="shared" si="2"/>
        <v>12115</v>
      </c>
      <c r="G19" s="17">
        <f t="shared" si="3"/>
        <v>24285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+Julio!F20</f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+Julio!F21</f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+Julio!F22</f>
        <v>28800</v>
      </c>
      <c r="E22" s="4">
        <v>2900</v>
      </c>
      <c r="F22" s="4">
        <f t="shared" si="2"/>
        <v>31700</v>
      </c>
      <c r="G22" s="17">
        <f t="shared" si="3"/>
        <v>15760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+Julio!F23</f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+Julio!F24</f>
        <v>8500</v>
      </c>
      <c r="F24" s="4">
        <f t="shared" si="2"/>
        <v>8500</v>
      </c>
      <c r="G24" s="17">
        <f t="shared" si="3"/>
        <v>15300</v>
      </c>
      <c r="J24" s="4"/>
    </row>
    <row r="25" spans="1:11" x14ac:dyDescent="0.2">
      <c r="A25" s="18" t="s">
        <v>242</v>
      </c>
      <c r="B25" s="19" t="s">
        <v>226</v>
      </c>
      <c r="D25" s="4">
        <f>+Julio!F25</f>
        <v>2500</v>
      </c>
      <c r="F25" s="4">
        <f t="shared" si="2"/>
        <v>2500</v>
      </c>
      <c r="G25" s="17">
        <f t="shared" si="3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4">SUM(D28:D30)</f>
        <v>1116699.49</v>
      </c>
      <c r="E27" s="22">
        <f t="shared" si="4"/>
        <v>239663.63999999996</v>
      </c>
      <c r="F27" s="22">
        <f t="shared" si="4"/>
        <v>1356363.13</v>
      </c>
      <c r="G27" s="22">
        <f t="shared" si="4"/>
        <v>148636.87000000011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+Julio!F28</f>
        <v>1116699.49</v>
      </c>
      <c r="E28" s="20">
        <v>239663.63999999996</v>
      </c>
      <c r="F28" s="4">
        <f t="shared" ref="F28:F30" si="5">+E28+D28</f>
        <v>1356363.13</v>
      </c>
      <c r="G28" s="17">
        <f t="shared" ref="G28:G30" si="6">+C28-F28</f>
        <v>148636.87000000011</v>
      </c>
    </row>
    <row r="29" spans="1:11" x14ac:dyDescent="0.2">
      <c r="A29" s="18" t="s">
        <v>34</v>
      </c>
      <c r="D29" s="4">
        <f>+Julio!F29</f>
        <v>0</v>
      </c>
      <c r="F29" s="4">
        <f t="shared" si="5"/>
        <v>0</v>
      </c>
      <c r="G29" s="17">
        <f t="shared" si="6"/>
        <v>0</v>
      </c>
    </row>
    <row r="30" spans="1:11" x14ac:dyDescent="0.2">
      <c r="A30" s="18" t="s">
        <v>35</v>
      </c>
      <c r="D30" s="4">
        <f>+Julio!F30</f>
        <v>0</v>
      </c>
      <c r="F30" s="4">
        <f t="shared" si="5"/>
        <v>0</v>
      </c>
      <c r="G30" s="17">
        <f t="shared" si="6"/>
        <v>0</v>
      </c>
    </row>
    <row r="31" spans="1:11" x14ac:dyDescent="0.2">
      <c r="A31" s="18"/>
      <c r="B31" s="19"/>
      <c r="G31" s="21"/>
    </row>
    <row r="32" spans="1:11" x14ac:dyDescent="0.2">
      <c r="A32" s="15" t="s">
        <v>36</v>
      </c>
      <c r="B32" s="16" t="s">
        <v>37</v>
      </c>
      <c r="C32" s="22">
        <f>SUM(C33:C41)</f>
        <v>11459700</v>
      </c>
      <c r="D32" s="22">
        <f t="shared" ref="D32:G32" si="7">SUM(D33:D41)</f>
        <v>120449</v>
      </c>
      <c r="E32" s="22">
        <f t="shared" si="7"/>
        <v>21407</v>
      </c>
      <c r="F32" s="22">
        <f t="shared" si="7"/>
        <v>141856</v>
      </c>
      <c r="G32" s="22">
        <f t="shared" si="7"/>
        <v>11317844</v>
      </c>
    </row>
    <row r="33" spans="1:9" x14ac:dyDescent="0.2">
      <c r="A33" s="18" t="s">
        <v>38</v>
      </c>
      <c r="B33" s="19" t="s">
        <v>39</v>
      </c>
      <c r="D33" s="4">
        <f>+Julio!F34</f>
        <v>0</v>
      </c>
      <c r="F33" s="4">
        <f t="shared" ref="F33:F38" si="8">+E33+D33</f>
        <v>0</v>
      </c>
      <c r="G33" s="17">
        <f t="shared" ref="G33:G38" si="9">+C33-F33</f>
        <v>0</v>
      </c>
    </row>
    <row r="34" spans="1:9" x14ac:dyDescent="0.2">
      <c r="A34" s="18" t="s">
        <v>40</v>
      </c>
      <c r="B34" s="3" t="s">
        <v>41</v>
      </c>
      <c r="D34" s="4">
        <f>+Julio!F35</f>
        <v>0</v>
      </c>
      <c r="F34" s="4">
        <f t="shared" si="8"/>
        <v>0</v>
      </c>
      <c r="G34" s="17">
        <f t="shared" si="9"/>
        <v>0</v>
      </c>
    </row>
    <row r="35" spans="1:9" x14ac:dyDescent="0.2">
      <c r="A35" s="18" t="s">
        <v>42</v>
      </c>
      <c r="B35" s="3" t="s">
        <v>43</v>
      </c>
      <c r="D35" s="4">
        <f>+Julio!F36</f>
        <v>0</v>
      </c>
      <c r="F35" s="4">
        <f t="shared" si="8"/>
        <v>0</v>
      </c>
      <c r="G35" s="17">
        <f t="shared" si="9"/>
        <v>0</v>
      </c>
    </row>
    <row r="36" spans="1:9" x14ac:dyDescent="0.2">
      <c r="A36" s="18" t="s">
        <v>44</v>
      </c>
      <c r="B36" s="3" t="s">
        <v>45</v>
      </c>
      <c r="D36" s="4">
        <f>+Julio!F37</f>
        <v>0</v>
      </c>
      <c r="F36" s="4">
        <f t="shared" si="8"/>
        <v>0</v>
      </c>
      <c r="G36" s="17">
        <f t="shared" si="9"/>
        <v>0</v>
      </c>
    </row>
    <row r="37" spans="1:9" x14ac:dyDescent="0.2">
      <c r="A37" s="18" t="s">
        <v>46</v>
      </c>
      <c r="B37" s="3" t="s">
        <v>47</v>
      </c>
      <c r="D37" s="4">
        <f>+Julio!F38</f>
        <v>0</v>
      </c>
      <c r="F37" s="4">
        <f t="shared" si="8"/>
        <v>0</v>
      </c>
      <c r="G37" s="17">
        <f t="shared" si="9"/>
        <v>0</v>
      </c>
    </row>
    <row r="38" spans="1:9" x14ac:dyDescent="0.2">
      <c r="A38" s="18" t="s">
        <v>228</v>
      </c>
      <c r="B38" s="19" t="s">
        <v>229</v>
      </c>
      <c r="C38" s="4">
        <f>+Marzo!D17</f>
        <v>0</v>
      </c>
      <c r="D38" s="4">
        <f>+Julio!F39</f>
        <v>46075</v>
      </c>
      <c r="E38" s="4">
        <v>7650</v>
      </c>
      <c r="F38" s="4">
        <f t="shared" si="8"/>
        <v>53725</v>
      </c>
      <c r="G38" s="17">
        <f t="shared" si="9"/>
        <v>-53725</v>
      </c>
    </row>
    <row r="39" spans="1:9" x14ac:dyDescent="0.2">
      <c r="A39" s="18" t="s">
        <v>305</v>
      </c>
      <c r="B39" s="19" t="s">
        <v>308</v>
      </c>
      <c r="D39" s="4">
        <f>+Julio!F40</f>
        <v>900</v>
      </c>
      <c r="F39" s="4">
        <f t="shared" ref="F39:F40" si="10">+E39+D39</f>
        <v>900</v>
      </c>
      <c r="G39" s="17">
        <f t="shared" ref="G39:G40" si="11">+C39-F39</f>
        <v>-900</v>
      </c>
    </row>
    <row r="40" spans="1:9" x14ac:dyDescent="0.2">
      <c r="A40" s="18" t="s">
        <v>306</v>
      </c>
      <c r="B40" s="19" t="s">
        <v>226</v>
      </c>
      <c r="C40" s="4">
        <v>647080</v>
      </c>
      <c r="D40" s="4">
        <f>+Julio!F41</f>
        <v>73474</v>
      </c>
      <c r="E40" s="4">
        <v>13757</v>
      </c>
      <c r="F40" s="4">
        <f t="shared" si="10"/>
        <v>87231</v>
      </c>
      <c r="G40" s="17">
        <f t="shared" si="11"/>
        <v>559849</v>
      </c>
    </row>
    <row r="41" spans="1:9" x14ac:dyDescent="0.2">
      <c r="A41" s="18" t="s">
        <v>332</v>
      </c>
      <c r="B41" s="19" t="s">
        <v>333</v>
      </c>
      <c r="C41" s="4">
        <v>10812620</v>
      </c>
      <c r="D41" s="4">
        <f>+Julio!F42</f>
        <v>0</v>
      </c>
      <c r="F41" s="4">
        <f t="shared" ref="F41" si="12">+E41+D41</f>
        <v>0</v>
      </c>
      <c r="G41" s="17">
        <f t="shared" ref="G41" si="13">+C41-F41</f>
        <v>10812620</v>
      </c>
    </row>
    <row r="42" spans="1:9" x14ac:dyDescent="0.2">
      <c r="A42" s="18"/>
      <c r="B42" s="19"/>
    </row>
    <row r="43" spans="1:9" x14ac:dyDescent="0.2">
      <c r="A43" s="15" t="s">
        <v>48</v>
      </c>
      <c r="B43" s="16" t="s">
        <v>49</v>
      </c>
      <c r="C43" s="23">
        <f>+C44+C45</f>
        <v>0</v>
      </c>
      <c r="D43" s="23">
        <f t="shared" ref="D43:G43" si="14">+D44+D45</f>
        <v>1719586.8599999999</v>
      </c>
      <c r="E43" s="23">
        <f t="shared" si="14"/>
        <v>264749.69</v>
      </c>
      <c r="F43" s="23">
        <f t="shared" si="14"/>
        <v>1984336.55</v>
      </c>
      <c r="G43" s="23">
        <f t="shared" si="14"/>
        <v>-1984336.55</v>
      </c>
    </row>
    <row r="44" spans="1:9" x14ac:dyDescent="0.2">
      <c r="A44" s="18" t="s">
        <v>50</v>
      </c>
      <c r="B44" s="24" t="s">
        <v>51</v>
      </c>
      <c r="D44" s="4">
        <f>+Julio!F45</f>
        <v>1565325.97</v>
      </c>
      <c r="E44" s="4">
        <v>241457.78</v>
      </c>
      <c r="F44" s="4">
        <f t="shared" ref="F44" si="15">+E44+D44</f>
        <v>1806783.75</v>
      </c>
      <c r="G44" s="17">
        <f t="shared" ref="G44" si="16">+C44-F44</f>
        <v>-1806783.75</v>
      </c>
    </row>
    <row r="45" spans="1:9" x14ac:dyDescent="0.2">
      <c r="A45" s="18" t="s">
        <v>295</v>
      </c>
      <c r="B45" s="24" t="s">
        <v>307</v>
      </c>
      <c r="D45" s="4">
        <f>+Julio!F46</f>
        <v>154260.89000000001</v>
      </c>
      <c r="E45" s="4">
        <v>23291.91</v>
      </c>
      <c r="F45" s="4">
        <f t="shared" ref="F45" si="17">+E45+D45</f>
        <v>177552.80000000002</v>
      </c>
      <c r="G45" s="17">
        <f t="shared" ref="G45" si="18">+C45-F45</f>
        <v>-177552.80000000002</v>
      </c>
    </row>
    <row r="46" spans="1:9" x14ac:dyDescent="0.2">
      <c r="A46" s="18"/>
      <c r="B46" s="19"/>
    </row>
    <row r="47" spans="1:9" s="27" customFormat="1" x14ac:dyDescent="0.2">
      <c r="A47" s="15" t="s">
        <v>52</v>
      </c>
      <c r="B47" s="25" t="s">
        <v>53</v>
      </c>
      <c r="C47" s="26">
        <f>+C48</f>
        <v>0</v>
      </c>
      <c r="D47" s="26">
        <f t="shared" ref="D47:G47" si="19">+D48</f>
        <v>56700.570000000007</v>
      </c>
      <c r="E47" s="26">
        <f t="shared" si="19"/>
        <v>46380.95</v>
      </c>
      <c r="F47" s="26">
        <f t="shared" si="19"/>
        <v>103081.52</v>
      </c>
      <c r="G47" s="26">
        <f t="shared" si="19"/>
        <v>-103081.52</v>
      </c>
      <c r="I47" s="6"/>
    </row>
    <row r="48" spans="1:9" x14ac:dyDescent="0.2">
      <c r="A48" s="28" t="s">
        <v>54</v>
      </c>
      <c r="B48" s="19" t="s">
        <v>55</v>
      </c>
      <c r="D48" s="4">
        <f>+Julio!F49</f>
        <v>56700.570000000007</v>
      </c>
      <c r="E48" s="4">
        <v>46380.95</v>
      </c>
      <c r="F48" s="4">
        <f t="shared" ref="F48" si="20">+E48+D48</f>
        <v>103081.52</v>
      </c>
      <c r="G48" s="17">
        <f t="shared" ref="G48" si="21">+C48-F48</f>
        <v>-103081.52</v>
      </c>
    </row>
    <row r="49" spans="1:9" x14ac:dyDescent="0.2">
      <c r="A49" s="18"/>
      <c r="B49" s="19"/>
    </row>
    <row r="50" spans="1:9" x14ac:dyDescent="0.2">
      <c r="A50" s="18"/>
      <c r="B50" s="19"/>
    </row>
    <row r="51" spans="1:9" x14ac:dyDescent="0.2">
      <c r="A51" s="18"/>
      <c r="B51" s="19"/>
      <c r="I51" s="3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2">+D53</f>
        <v>55000702.370000005</v>
      </c>
      <c r="E52" s="22">
        <f t="shared" si="22"/>
        <v>7477202.7029999997</v>
      </c>
      <c r="F52" s="22">
        <f t="shared" si="22"/>
        <v>62477905.073000014</v>
      </c>
      <c r="G52" s="22">
        <f t="shared" si="22"/>
        <v>64251494.927000001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3">SUM(D54:D66)</f>
        <v>55000702.370000005</v>
      </c>
      <c r="E53" s="22">
        <f t="shared" si="23"/>
        <v>7477202.7029999997</v>
      </c>
      <c r="F53" s="22">
        <f t="shared" si="23"/>
        <v>62477905.073000014</v>
      </c>
      <c r="G53" s="22">
        <f t="shared" si="23"/>
        <v>64251494.927000001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D54" s="4">
        <f>+Julio!F55</f>
        <v>52385875.650000006</v>
      </c>
      <c r="E54" s="4">
        <v>7317711</v>
      </c>
      <c r="F54" s="4">
        <f t="shared" ref="F54" si="24">+E54+D54</f>
        <v>59703586.650000006</v>
      </c>
      <c r="G54" s="17">
        <f t="shared" ref="G54" si="25">+C54-F54</f>
        <v>-23034186.650000006</v>
      </c>
      <c r="I54" s="3"/>
    </row>
    <row r="55" spans="1:9" x14ac:dyDescent="0.2">
      <c r="A55" s="18" t="s">
        <v>62</v>
      </c>
      <c r="B55" s="19" t="s">
        <v>63</v>
      </c>
      <c r="D55" s="4">
        <f>+Julio!F56</f>
        <v>0</v>
      </c>
      <c r="F55" s="4">
        <f t="shared" ref="F55:F65" si="26">+E55+D55</f>
        <v>0</v>
      </c>
      <c r="G55" s="17">
        <f t="shared" ref="G55:G65" si="27">+C55-F55</f>
        <v>0</v>
      </c>
      <c r="I55" s="3"/>
    </row>
    <row r="56" spans="1:9" x14ac:dyDescent="0.2">
      <c r="A56" s="18" t="s">
        <v>64</v>
      </c>
      <c r="B56" s="19" t="s">
        <v>65</v>
      </c>
      <c r="D56" s="4">
        <f>+Julio!F57</f>
        <v>0</v>
      </c>
      <c r="F56" s="4">
        <f t="shared" si="26"/>
        <v>0</v>
      </c>
      <c r="G56" s="17">
        <f t="shared" si="27"/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D57" s="4">
        <f>+Julio!F58</f>
        <v>168816.7</v>
      </c>
      <c r="F57" s="4">
        <f t="shared" si="26"/>
        <v>168816.7</v>
      </c>
      <c r="G57" s="17">
        <f t="shared" si="27"/>
        <v>1651183.3</v>
      </c>
      <c r="I57" s="3"/>
    </row>
    <row r="58" spans="1:9" x14ac:dyDescent="0.2">
      <c r="A58" s="18" t="s">
        <v>68</v>
      </c>
      <c r="B58" s="19" t="s">
        <v>69</v>
      </c>
      <c r="D58" s="4">
        <f>+Julio!F59</f>
        <v>321500</v>
      </c>
      <c r="F58" s="4">
        <f t="shared" si="26"/>
        <v>321500</v>
      </c>
      <c r="G58" s="17">
        <f t="shared" si="27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D59" s="4">
        <f>+Julio!F60</f>
        <v>322557.61</v>
      </c>
      <c r="E59" s="4">
        <v>70947.91</v>
      </c>
      <c r="F59" s="4">
        <f t="shared" si="26"/>
        <v>393505.52</v>
      </c>
      <c r="G59" s="17">
        <f t="shared" si="27"/>
        <v>26494.479999999981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D60" s="4">
        <f>+Julio!F61</f>
        <v>499181.01</v>
      </c>
      <c r="E60" s="4">
        <v>86638.67</v>
      </c>
      <c r="F60" s="4">
        <f t="shared" si="26"/>
        <v>585819.68000000005</v>
      </c>
      <c r="G60" s="17">
        <f t="shared" si="27"/>
        <v>1234180.3199999998</v>
      </c>
      <c r="I60" s="3"/>
    </row>
    <row r="61" spans="1:9" x14ac:dyDescent="0.2">
      <c r="A61" s="18" t="s">
        <v>73</v>
      </c>
      <c r="B61" s="19" t="s">
        <v>74</v>
      </c>
      <c r="D61" s="4">
        <f>+Julio!F62</f>
        <v>518420</v>
      </c>
      <c r="F61" s="4">
        <f t="shared" si="26"/>
        <v>518420</v>
      </c>
      <c r="G61" s="17">
        <f t="shared" si="27"/>
        <v>-518420</v>
      </c>
      <c r="I61" s="3"/>
    </row>
    <row r="62" spans="1:9" x14ac:dyDescent="0.2">
      <c r="A62" s="18" t="s">
        <v>75</v>
      </c>
      <c r="B62" s="19" t="s">
        <v>275</v>
      </c>
      <c r="D62" s="4">
        <f>+Julio!F63</f>
        <v>0</v>
      </c>
      <c r="F62" s="4">
        <f t="shared" si="26"/>
        <v>0</v>
      </c>
      <c r="G62" s="17">
        <f t="shared" si="27"/>
        <v>0</v>
      </c>
      <c r="I62" s="3"/>
    </row>
    <row r="63" spans="1:9" x14ac:dyDescent="0.2">
      <c r="A63" s="18" t="s">
        <v>241</v>
      </c>
      <c r="B63" s="3" t="s">
        <v>294</v>
      </c>
      <c r="D63" s="4">
        <f>+Julio!F64</f>
        <v>210000</v>
      </c>
      <c r="F63" s="4">
        <f t="shared" si="26"/>
        <v>210000</v>
      </c>
      <c r="G63" s="17">
        <f t="shared" si="27"/>
        <v>-210000</v>
      </c>
      <c r="I63" s="3"/>
    </row>
    <row r="64" spans="1:9" x14ac:dyDescent="0.2">
      <c r="A64" s="18" t="s">
        <v>274</v>
      </c>
      <c r="B64" s="19" t="s">
        <v>235</v>
      </c>
      <c r="D64" s="4">
        <f>+Julio!F65</f>
        <v>35596.5</v>
      </c>
      <c r="E64" s="4">
        <v>1905.123</v>
      </c>
      <c r="F64" s="4">
        <f t="shared" si="26"/>
        <v>37501.623</v>
      </c>
      <c r="G64" s="17">
        <f t="shared" si="27"/>
        <v>-37501.623</v>
      </c>
      <c r="I64" s="3"/>
    </row>
    <row r="65" spans="1:9" x14ac:dyDescent="0.2">
      <c r="A65" s="18" t="s">
        <v>293</v>
      </c>
      <c r="B65" s="19" t="s">
        <v>318</v>
      </c>
      <c r="C65" s="3"/>
      <c r="D65" s="4">
        <f>+Julio!F66</f>
        <v>538754.9</v>
      </c>
      <c r="F65" s="4">
        <f t="shared" si="26"/>
        <v>538754.9</v>
      </c>
      <c r="G65" s="17">
        <f t="shared" si="27"/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F66" s="4">
        <f t="shared" ref="F66" si="28">+E66+D66</f>
        <v>0</v>
      </c>
      <c r="G66" s="17">
        <f t="shared" ref="G66" si="29">+C66-F66</f>
        <v>86000000</v>
      </c>
      <c r="I66" s="3"/>
    </row>
    <row r="67" spans="1:9" x14ac:dyDescent="0.2">
      <c r="A67" s="18"/>
      <c r="G67" s="17"/>
      <c r="I67" s="3"/>
    </row>
    <row r="68" spans="1:9" x14ac:dyDescent="0.2">
      <c r="A68" s="18"/>
      <c r="G68" s="17"/>
      <c r="I68" s="3"/>
    </row>
    <row r="69" spans="1:9" x14ac:dyDescent="0.2">
      <c r="A69" s="18"/>
      <c r="B69" s="5" t="s">
        <v>250</v>
      </c>
      <c r="C69" s="6"/>
      <c r="F69" s="33" t="s">
        <v>288</v>
      </c>
      <c r="G69" s="17"/>
      <c r="I69" s="3"/>
    </row>
    <row r="70" spans="1:9" x14ac:dyDescent="0.2">
      <c r="A70" s="18"/>
      <c r="G70" s="17"/>
      <c r="I70" s="3"/>
    </row>
    <row r="71" spans="1:9" x14ac:dyDescent="0.2">
      <c r="A71" s="18"/>
      <c r="G71" s="17"/>
      <c r="I71" s="3"/>
    </row>
    <row r="72" spans="1:9" x14ac:dyDescent="0.2">
      <c r="A72" s="18"/>
      <c r="B72" s="31"/>
      <c r="I72" s="3"/>
    </row>
    <row r="73" spans="1:9" x14ac:dyDescent="0.2">
      <c r="A73" s="10" t="s">
        <v>76</v>
      </c>
      <c r="B73" s="11" t="s">
        <v>77</v>
      </c>
      <c r="C73" s="32">
        <f>+C74+C81</f>
        <v>0</v>
      </c>
      <c r="D73" s="32">
        <f t="shared" ref="D73:G73" si="30">+D74+D81</f>
        <v>0</v>
      </c>
      <c r="E73" s="32">
        <f t="shared" si="30"/>
        <v>0</v>
      </c>
      <c r="F73" s="32">
        <f t="shared" si="30"/>
        <v>0</v>
      </c>
      <c r="G73" s="32">
        <f t="shared" si="30"/>
        <v>0</v>
      </c>
      <c r="I73" s="3"/>
    </row>
    <row r="74" spans="1:9" x14ac:dyDescent="0.2">
      <c r="A74" s="15" t="s">
        <v>78</v>
      </c>
      <c r="B74" s="16" t="s">
        <v>79</v>
      </c>
      <c r="C74" s="23">
        <f>+C75</f>
        <v>0</v>
      </c>
      <c r="D74" s="23">
        <f t="shared" ref="D74:G74" si="31">+D75</f>
        <v>0</v>
      </c>
      <c r="E74" s="23">
        <f t="shared" si="31"/>
        <v>0</v>
      </c>
      <c r="F74" s="23">
        <f t="shared" si="31"/>
        <v>0</v>
      </c>
      <c r="G74" s="23">
        <f t="shared" si="31"/>
        <v>0</v>
      </c>
      <c r="I74" s="3"/>
    </row>
    <row r="75" spans="1:9" x14ac:dyDescent="0.2">
      <c r="A75" s="15" t="s">
        <v>80</v>
      </c>
      <c r="B75" s="16" t="s">
        <v>81</v>
      </c>
      <c r="C75" s="23">
        <f>SUM(C76:C79)</f>
        <v>0</v>
      </c>
      <c r="D75" s="23">
        <f t="shared" ref="D75:G75" si="32">SUM(D76:D79)</f>
        <v>0</v>
      </c>
      <c r="E75" s="23">
        <f t="shared" si="32"/>
        <v>0</v>
      </c>
      <c r="F75" s="23">
        <f t="shared" si="32"/>
        <v>0</v>
      </c>
      <c r="G75" s="23">
        <f t="shared" si="32"/>
        <v>0</v>
      </c>
      <c r="I75" s="3"/>
    </row>
    <row r="76" spans="1:9" x14ac:dyDescent="0.2">
      <c r="A76" s="18" t="s">
        <v>82</v>
      </c>
      <c r="B76" s="3" t="s">
        <v>83</v>
      </c>
      <c r="D76" s="4">
        <f>+Julio!F81</f>
        <v>0</v>
      </c>
      <c r="F76" s="4">
        <f t="shared" ref="F76:F77" si="33">+E76+D76</f>
        <v>0</v>
      </c>
      <c r="G76" s="17">
        <f t="shared" ref="G76:G77" si="34">+C76-F76</f>
        <v>0</v>
      </c>
      <c r="I76" s="3"/>
    </row>
    <row r="77" spans="1:9" x14ac:dyDescent="0.2">
      <c r="A77" s="18" t="s">
        <v>84</v>
      </c>
      <c r="B77" s="3" t="s">
        <v>85</v>
      </c>
      <c r="D77" s="4">
        <f>+Julio!F82</f>
        <v>0</v>
      </c>
      <c r="F77" s="4">
        <f t="shared" si="33"/>
        <v>0</v>
      </c>
      <c r="G77" s="17">
        <f t="shared" si="34"/>
        <v>0</v>
      </c>
      <c r="I77" s="3"/>
    </row>
    <row r="78" spans="1:9" x14ac:dyDescent="0.2">
      <c r="A78" s="18"/>
      <c r="B78" s="31"/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5" t="s">
        <v>86</v>
      </c>
      <c r="B81" s="16" t="s">
        <v>87</v>
      </c>
      <c r="C81" s="23">
        <f>+C82</f>
        <v>0</v>
      </c>
      <c r="D81" s="23">
        <f t="shared" ref="D81:G81" si="35">+D82</f>
        <v>0</v>
      </c>
      <c r="E81" s="23">
        <f t="shared" si="35"/>
        <v>0</v>
      </c>
      <c r="F81" s="23">
        <f t="shared" si="35"/>
        <v>0</v>
      </c>
      <c r="G81" s="23">
        <f t="shared" si="35"/>
        <v>0</v>
      </c>
      <c r="I81" s="3"/>
    </row>
    <row r="82" spans="1:9" x14ac:dyDescent="0.2">
      <c r="A82" s="15" t="s">
        <v>88</v>
      </c>
      <c r="B82" s="16" t="s">
        <v>87</v>
      </c>
      <c r="C82" s="23">
        <f>SUM(C83:C85)</f>
        <v>0</v>
      </c>
      <c r="D82" s="23">
        <f t="shared" ref="D82:G82" si="36">SUM(D83:D85)</f>
        <v>0</v>
      </c>
      <c r="E82" s="23">
        <f t="shared" si="36"/>
        <v>0</v>
      </c>
      <c r="F82" s="23">
        <f t="shared" si="36"/>
        <v>0</v>
      </c>
      <c r="G82" s="23">
        <f t="shared" si="36"/>
        <v>0</v>
      </c>
      <c r="I82" s="3"/>
    </row>
    <row r="83" spans="1:9" x14ac:dyDescent="0.2">
      <c r="A83" s="18" t="s">
        <v>89</v>
      </c>
      <c r="B83" s="3" t="s">
        <v>237</v>
      </c>
      <c r="C83" s="6"/>
      <c r="D83" s="4">
        <f>+Julio!F88</f>
        <v>0</v>
      </c>
      <c r="F83" s="4">
        <f t="shared" ref="F83:F85" si="37">+E83+D83</f>
        <v>0</v>
      </c>
      <c r="G83" s="17">
        <f t="shared" ref="G83:G85" si="38">+C83-F83</f>
        <v>0</v>
      </c>
      <c r="I83" s="3"/>
    </row>
    <row r="84" spans="1:9" x14ac:dyDescent="0.2">
      <c r="A84" s="18" t="s">
        <v>90</v>
      </c>
      <c r="B84" s="27" t="s">
        <v>239</v>
      </c>
      <c r="D84" s="4">
        <f>+Julio!F89</f>
        <v>0</v>
      </c>
      <c r="F84" s="4">
        <f t="shared" si="37"/>
        <v>0</v>
      </c>
      <c r="G84" s="17">
        <f t="shared" si="38"/>
        <v>0</v>
      </c>
      <c r="I84" s="3"/>
    </row>
    <row r="85" spans="1:9" x14ac:dyDescent="0.2">
      <c r="A85" s="18" t="s">
        <v>91</v>
      </c>
      <c r="B85" s="19" t="s">
        <v>238</v>
      </c>
      <c r="D85" s="4">
        <f>+Julio!F90</f>
        <v>0</v>
      </c>
      <c r="F85" s="4">
        <f t="shared" si="37"/>
        <v>0</v>
      </c>
      <c r="G85" s="17">
        <f t="shared" si="38"/>
        <v>0</v>
      </c>
      <c r="I85" s="3"/>
    </row>
    <row r="86" spans="1:9" x14ac:dyDescent="0.2">
      <c r="A86" s="18"/>
      <c r="B86" s="31"/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19"/>
      <c r="I93" s="3"/>
    </row>
    <row r="94" spans="1:9" x14ac:dyDescent="0.2">
      <c r="A94" s="18"/>
      <c r="B94" s="19"/>
      <c r="I94" s="3"/>
    </row>
    <row r="95" spans="1:9" x14ac:dyDescent="0.2">
      <c r="A95" s="18"/>
      <c r="B95" s="19"/>
      <c r="I95" s="3"/>
    </row>
    <row r="96" spans="1:9" x14ac:dyDescent="0.2">
      <c r="A96" s="18"/>
      <c r="B96" s="19"/>
      <c r="I96" s="3"/>
    </row>
    <row r="97" spans="1:9" x14ac:dyDescent="0.2">
      <c r="A97" s="18"/>
      <c r="B97" s="19"/>
      <c r="I97" s="3"/>
    </row>
    <row r="98" spans="1:9" x14ac:dyDescent="0.2">
      <c r="A98" s="18"/>
      <c r="B98" s="19"/>
      <c r="I98" s="3"/>
    </row>
    <row r="99" spans="1:9" x14ac:dyDescent="0.2">
      <c r="A99" s="18"/>
      <c r="B99" s="19"/>
      <c r="I99" s="3"/>
    </row>
    <row r="100" spans="1:9" x14ac:dyDescent="0.2">
      <c r="A100" s="18"/>
      <c r="B100" s="19"/>
      <c r="I100" s="3"/>
    </row>
    <row r="101" spans="1:9" x14ac:dyDescent="0.2">
      <c r="A101" s="18"/>
      <c r="B101" s="19"/>
      <c r="I101" s="3"/>
    </row>
    <row r="102" spans="1:9" x14ac:dyDescent="0.2">
      <c r="A102" s="18"/>
      <c r="B102" s="19"/>
      <c r="I102" s="3"/>
    </row>
    <row r="103" spans="1:9" x14ac:dyDescent="0.2">
      <c r="A103" s="18"/>
      <c r="B103" s="19"/>
      <c r="I103" s="3"/>
    </row>
    <row r="104" spans="1:9" x14ac:dyDescent="0.2">
      <c r="A104" s="18"/>
      <c r="B104" s="19"/>
      <c r="I104" s="3"/>
    </row>
    <row r="105" spans="1:9" x14ac:dyDescent="0.2">
      <c r="A105" s="18"/>
      <c r="B105" s="19"/>
      <c r="I105" s="3"/>
    </row>
    <row r="106" spans="1:9" x14ac:dyDescent="0.2">
      <c r="A106" s="18"/>
      <c r="B106" s="19"/>
      <c r="I106" s="3"/>
    </row>
    <row r="107" spans="1:9" x14ac:dyDescent="0.2">
      <c r="A107" s="18"/>
      <c r="B107" s="19"/>
      <c r="I107" s="3"/>
    </row>
    <row r="108" spans="1:9" x14ac:dyDescent="0.2">
      <c r="A108" s="18"/>
      <c r="B108" s="19"/>
      <c r="I108" s="3"/>
    </row>
    <row r="109" spans="1:9" x14ac:dyDescent="0.2">
      <c r="A109" s="18"/>
      <c r="B109" s="19"/>
      <c r="I109" s="3"/>
    </row>
    <row r="110" spans="1:9" x14ac:dyDescent="0.2">
      <c r="A110" s="18"/>
      <c r="B110" s="19"/>
      <c r="I110" s="3"/>
    </row>
    <row r="111" spans="1:9" x14ac:dyDescent="0.2">
      <c r="A111" s="18"/>
      <c r="B111" s="19"/>
      <c r="I111" s="3"/>
    </row>
    <row r="112" spans="1:9" x14ac:dyDescent="0.2">
      <c r="A112" s="18"/>
      <c r="B112" s="19"/>
      <c r="I112" s="3"/>
    </row>
    <row r="113" spans="1:9" x14ac:dyDescent="0.2">
      <c r="A113" s="18"/>
      <c r="B113" s="19"/>
      <c r="I113" s="3"/>
    </row>
    <row r="114" spans="1:9" x14ac:dyDescent="0.2">
      <c r="A114" s="18"/>
      <c r="B114" s="19"/>
      <c r="I114" s="3"/>
    </row>
    <row r="115" spans="1:9" x14ac:dyDescent="0.2">
      <c r="A115" s="18"/>
      <c r="B115" s="19"/>
      <c r="I115" s="3"/>
    </row>
    <row r="116" spans="1:9" x14ac:dyDescent="0.2">
      <c r="A116" s="18"/>
      <c r="B116" s="19"/>
      <c r="I116" s="3"/>
    </row>
    <row r="117" spans="1:9" x14ac:dyDescent="0.2">
      <c r="A117" s="18"/>
      <c r="B117" s="19"/>
      <c r="I117" s="3"/>
    </row>
    <row r="118" spans="1:9" x14ac:dyDescent="0.2">
      <c r="A118" s="18"/>
      <c r="B118" s="19"/>
      <c r="I118" s="3"/>
    </row>
    <row r="119" spans="1:9" x14ac:dyDescent="0.2">
      <c r="A119" s="18"/>
      <c r="B119" s="19"/>
      <c r="I119" s="3"/>
    </row>
    <row r="120" spans="1:9" x14ac:dyDescent="0.2">
      <c r="A120" s="18"/>
      <c r="B120" s="19"/>
      <c r="I120" s="3"/>
    </row>
    <row r="121" spans="1:9" x14ac:dyDescent="0.2">
      <c r="A121" s="18"/>
      <c r="B121" s="19"/>
      <c r="I121" s="3"/>
    </row>
    <row r="122" spans="1:9" x14ac:dyDescent="0.2">
      <c r="A122" s="18"/>
      <c r="B122" s="19"/>
      <c r="I122" s="3"/>
    </row>
    <row r="123" spans="1:9" x14ac:dyDescent="0.2">
      <c r="A123" s="18"/>
      <c r="B123" s="19"/>
      <c r="I123" s="3"/>
    </row>
    <row r="124" spans="1:9" x14ac:dyDescent="0.2">
      <c r="A124" s="18"/>
      <c r="B124" s="19"/>
      <c r="I124" s="3"/>
    </row>
    <row r="125" spans="1:9" x14ac:dyDescent="0.2">
      <c r="A125" s="18"/>
      <c r="B125" s="19"/>
      <c r="I125" s="3"/>
    </row>
    <row r="126" spans="1:9" x14ac:dyDescent="0.2">
      <c r="A126" s="18"/>
      <c r="B126" s="19"/>
      <c r="I126" s="3"/>
    </row>
    <row r="127" spans="1:9" x14ac:dyDescent="0.2">
      <c r="A127" s="18"/>
      <c r="B127" s="19"/>
      <c r="I127" s="3"/>
    </row>
    <row r="128" spans="1:9" x14ac:dyDescent="0.2">
      <c r="A128" s="18"/>
      <c r="B128" s="19"/>
      <c r="I128" s="3"/>
    </row>
    <row r="129" spans="1:9" x14ac:dyDescent="0.2">
      <c r="A129" s="18"/>
      <c r="B129" s="19"/>
      <c r="I129" s="3"/>
    </row>
    <row r="130" spans="1:9" x14ac:dyDescent="0.2">
      <c r="A130" s="18"/>
      <c r="B130" s="19"/>
      <c r="I130" s="3"/>
    </row>
    <row r="131" spans="1:9" x14ac:dyDescent="0.2">
      <c r="A131" s="18"/>
      <c r="B131" s="19"/>
      <c r="I131" s="3"/>
    </row>
    <row r="132" spans="1:9" x14ac:dyDescent="0.2">
      <c r="A132" s="18"/>
      <c r="B132" s="19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19"/>
      <c r="I134" s="3"/>
    </row>
    <row r="135" spans="1:9" x14ac:dyDescent="0.2">
      <c r="A135" s="18"/>
      <c r="B135" s="94" t="str">
        <f>+B2</f>
        <v>MUNICIPALIDAD DE LAS COLORADAS</v>
      </c>
      <c r="C135" s="94"/>
      <c r="I135" s="3"/>
    </row>
    <row r="136" spans="1:9" x14ac:dyDescent="0.2">
      <c r="A136" s="18"/>
      <c r="B136" s="94" t="s">
        <v>92</v>
      </c>
      <c r="C136" s="94"/>
      <c r="I136" s="3"/>
    </row>
    <row r="137" spans="1:9" x14ac:dyDescent="0.2">
      <c r="A137" s="18"/>
      <c r="B137" s="5"/>
      <c r="I137" s="3"/>
    </row>
    <row r="138" spans="1:9" x14ac:dyDescent="0.2">
      <c r="A138" s="18"/>
      <c r="B138" s="5" t="s">
        <v>251</v>
      </c>
      <c r="F138" s="33" t="str">
        <f>+F5</f>
        <v>AGOSTO DE 2020</v>
      </c>
      <c r="I138" s="3"/>
    </row>
    <row r="139" spans="1:9" x14ac:dyDescent="0.2">
      <c r="A139" s="18"/>
      <c r="B139" s="5"/>
      <c r="C139" s="34"/>
      <c r="D139" s="34"/>
      <c r="E139" s="34"/>
      <c r="F139" s="34"/>
      <c r="G139" s="19"/>
      <c r="I139" s="3"/>
    </row>
    <row r="140" spans="1:9" x14ac:dyDescent="0.2">
      <c r="A140" s="18"/>
      <c r="B140" s="5"/>
      <c r="C140" s="14"/>
      <c r="D140" s="14"/>
      <c r="E140" s="14"/>
      <c r="F140" s="14"/>
      <c r="G140" s="13"/>
      <c r="I140" s="3"/>
    </row>
    <row r="141" spans="1:9" x14ac:dyDescent="0.2">
      <c r="A141" s="10" t="s">
        <v>281</v>
      </c>
      <c r="B141" s="11" t="s">
        <v>253</v>
      </c>
      <c r="C141" s="12">
        <f>+C142+C206+C232+C238+C244</f>
        <v>140308042</v>
      </c>
      <c r="D141" s="12">
        <f>+D142+D206+D232+D238+D244</f>
        <v>72875169.570000008</v>
      </c>
      <c r="E141" s="12">
        <f>+E142+E206+E232+E238+E244</f>
        <v>9693874.9100000001</v>
      </c>
      <c r="F141" s="12">
        <f>+F142+F206+F232+F238+F244</f>
        <v>82569044.480000004</v>
      </c>
      <c r="G141" s="12">
        <f>+G142+G206+G232+G238+G244</f>
        <v>57738997.519999988</v>
      </c>
      <c r="I141" s="3"/>
    </row>
    <row r="142" spans="1:9" x14ac:dyDescent="0.2">
      <c r="A142" s="10" t="s">
        <v>93</v>
      </c>
      <c r="B142" s="11" t="s">
        <v>94</v>
      </c>
      <c r="C142" s="12">
        <f>+C143+C181</f>
        <v>111480822</v>
      </c>
      <c r="D142" s="12">
        <f>+D143+D181</f>
        <v>66083361.589999996</v>
      </c>
      <c r="E142" s="12">
        <f>+E143+E181</f>
        <v>9454946.6400000006</v>
      </c>
      <c r="F142" s="12">
        <f>+F143+F181</f>
        <v>75538308.230000004</v>
      </c>
      <c r="G142" s="12">
        <f>+G143+G181</f>
        <v>35942513.769999988</v>
      </c>
      <c r="I142" s="3"/>
    </row>
    <row r="143" spans="1:9" x14ac:dyDescent="0.2">
      <c r="A143" s="10" t="s">
        <v>95</v>
      </c>
      <c r="B143" s="11" t="s">
        <v>96</v>
      </c>
      <c r="C143" s="12">
        <f>+C144+C153</f>
        <v>106215282</v>
      </c>
      <c r="D143" s="12">
        <f>+D144+D153</f>
        <v>57609029.619999997</v>
      </c>
      <c r="E143" s="12">
        <f>+E144+E153</f>
        <v>8357734.6399999997</v>
      </c>
      <c r="F143" s="12">
        <f>+F144+F153</f>
        <v>65966764.260000005</v>
      </c>
      <c r="G143" s="12">
        <f>+G144+G153</f>
        <v>40248517.739999987</v>
      </c>
      <c r="I143" s="3"/>
    </row>
    <row r="144" spans="1:9" x14ac:dyDescent="0.2">
      <c r="A144" s="10" t="s">
        <v>97</v>
      </c>
      <c r="B144" s="11" t="s">
        <v>98</v>
      </c>
      <c r="C144" s="12">
        <f>SUM(C145:C151)</f>
        <v>85094930</v>
      </c>
      <c r="D144" s="12">
        <f>SUM(D145:D151)</f>
        <v>52295228.619999997</v>
      </c>
      <c r="E144" s="12">
        <f>SUM(E145:E151)</f>
        <v>7013520.7999999998</v>
      </c>
      <c r="F144" s="12">
        <f>SUM(F145:F151)</f>
        <v>59308749.420000002</v>
      </c>
      <c r="G144" s="12">
        <f>SUM(G145:G151)</f>
        <v>25786180.579999991</v>
      </c>
      <c r="I144" s="3"/>
    </row>
    <row r="145" spans="1:9" x14ac:dyDescent="0.2">
      <c r="A145" s="18" t="s">
        <v>99</v>
      </c>
      <c r="B145" s="19" t="s">
        <v>296</v>
      </c>
      <c r="C145" s="4">
        <v>56371312</v>
      </c>
      <c r="D145" s="4">
        <f>+Julio!F155</f>
        <v>15457066.17</v>
      </c>
      <c r="E145" s="4">
        <v>2233289.67</v>
      </c>
      <c r="F145" s="4">
        <f t="shared" ref="F145:F149" si="39">+E145+D145</f>
        <v>17690355.84</v>
      </c>
      <c r="G145" s="17">
        <f t="shared" ref="G145:G149" si="40">+C145-F145</f>
        <v>38680956.159999996</v>
      </c>
      <c r="I145" s="3"/>
    </row>
    <row r="146" spans="1:9" x14ac:dyDescent="0.2">
      <c r="A146" s="18" t="s">
        <v>100</v>
      </c>
      <c r="B146" s="19" t="s">
        <v>232</v>
      </c>
      <c r="C146" s="4">
        <v>21501340</v>
      </c>
      <c r="D146" s="4">
        <f>+Julio!F156</f>
        <v>23206472.34</v>
      </c>
      <c r="E146" s="4">
        <v>3318281.75</v>
      </c>
      <c r="F146" s="4">
        <f t="shared" si="39"/>
        <v>26524754.09</v>
      </c>
      <c r="G146" s="17">
        <f t="shared" si="40"/>
        <v>-5023414.09</v>
      </c>
      <c r="I146" s="3"/>
    </row>
    <row r="147" spans="1:9" x14ac:dyDescent="0.2">
      <c r="A147" s="18" t="s">
        <v>101</v>
      </c>
      <c r="B147" s="19" t="s">
        <v>297</v>
      </c>
      <c r="C147" s="4">
        <v>2149840</v>
      </c>
      <c r="D147" s="4">
        <f>+Julio!F157</f>
        <v>720255.69</v>
      </c>
      <c r="E147" s="4">
        <v>98924.7</v>
      </c>
      <c r="F147" s="4">
        <f t="shared" si="39"/>
        <v>819180.3899999999</v>
      </c>
      <c r="G147" s="17">
        <f t="shared" si="40"/>
        <v>1330659.6100000001</v>
      </c>
      <c r="I147" s="3"/>
    </row>
    <row r="148" spans="1:9" x14ac:dyDescent="0.2">
      <c r="A148" s="18" t="s">
        <v>102</v>
      </c>
      <c r="B148" s="19" t="s">
        <v>298</v>
      </c>
      <c r="C148" s="4">
        <v>1896818</v>
      </c>
      <c r="D148" s="4">
        <f>+Julio!F158</f>
        <v>9326777.1900000013</v>
      </c>
      <c r="E148" s="4">
        <v>1294547.1599999999</v>
      </c>
      <c r="F148" s="4">
        <f t="shared" si="39"/>
        <v>10621324.350000001</v>
      </c>
      <c r="G148" s="17">
        <f t="shared" si="40"/>
        <v>-8724506.3500000015</v>
      </c>
      <c r="I148" s="3"/>
    </row>
    <row r="149" spans="1:9" x14ac:dyDescent="0.2">
      <c r="A149" s="18" t="s">
        <v>103</v>
      </c>
      <c r="B149" s="19" t="s">
        <v>299</v>
      </c>
      <c r="C149" s="4">
        <v>1290100</v>
      </c>
      <c r="D149" s="4">
        <f>+Julio!F159</f>
        <v>868061.15</v>
      </c>
      <c r="E149" s="4">
        <v>68477.52</v>
      </c>
      <c r="F149" s="4">
        <f t="shared" si="39"/>
        <v>936538.67</v>
      </c>
      <c r="G149" s="17">
        <f t="shared" si="40"/>
        <v>353561.32999999996</v>
      </c>
      <c r="I149" s="3"/>
    </row>
    <row r="150" spans="1:9" x14ac:dyDescent="0.2">
      <c r="A150" s="18" t="s">
        <v>309</v>
      </c>
      <c r="B150" s="3" t="s">
        <v>310</v>
      </c>
      <c r="C150" s="4">
        <v>1885520</v>
      </c>
      <c r="D150" s="4">
        <f>+Julio!F160</f>
        <v>2716596.08</v>
      </c>
      <c r="F150" s="4">
        <f t="shared" ref="F150" si="41">+E150+D150</f>
        <v>2716596.08</v>
      </c>
      <c r="G150" s="17">
        <f t="shared" ref="G150" si="42">+C150-F150</f>
        <v>-831076.08000000007</v>
      </c>
      <c r="I150" s="3"/>
    </row>
    <row r="151" spans="1:9" x14ac:dyDescent="0.2">
      <c r="A151" s="18"/>
      <c r="I151" s="3"/>
    </row>
    <row r="152" spans="1:9" x14ac:dyDescent="0.2">
      <c r="A152" s="19"/>
      <c r="B152" s="19"/>
      <c r="I152" s="3"/>
    </row>
    <row r="153" spans="1:9" x14ac:dyDescent="0.2">
      <c r="A153" s="10" t="s">
        <v>104</v>
      </c>
      <c r="B153" s="11" t="s">
        <v>105</v>
      </c>
      <c r="C153" s="12">
        <f>SUM(C154:C179)</f>
        <v>21120352</v>
      </c>
      <c r="D153" s="12">
        <f>SUM(D154:D179)</f>
        <v>5313800.9999999981</v>
      </c>
      <c r="E153" s="12">
        <f>SUM(E154:E179)</f>
        <v>1344213.8399999999</v>
      </c>
      <c r="F153" s="12">
        <f>SUM(F154:F179)</f>
        <v>6658014.8399999999</v>
      </c>
      <c r="G153" s="12">
        <f>SUM(G154:G179)</f>
        <v>14462337.159999998</v>
      </c>
      <c r="I153" s="3"/>
    </row>
    <row r="154" spans="1:9" x14ac:dyDescent="0.2">
      <c r="A154" s="18" t="s">
        <v>106</v>
      </c>
      <c r="B154" s="19" t="s">
        <v>39</v>
      </c>
      <c r="C154" s="6">
        <v>511000</v>
      </c>
      <c r="D154" s="4">
        <f>+Julio!F164</f>
        <v>133500</v>
      </c>
      <c r="E154" s="4">
        <v>5500</v>
      </c>
      <c r="F154" s="4">
        <f t="shared" ref="F154:F177" si="43">+E154+D154</f>
        <v>139000</v>
      </c>
      <c r="G154" s="17">
        <f t="shared" ref="G154:G177" si="44">+C154-F154</f>
        <v>372000</v>
      </c>
      <c r="I154" s="3"/>
    </row>
    <row r="155" spans="1:9" x14ac:dyDescent="0.2">
      <c r="A155" s="18" t="s">
        <v>107</v>
      </c>
      <c r="B155" s="19" t="s">
        <v>108</v>
      </c>
      <c r="C155" s="4">
        <v>1805440</v>
      </c>
      <c r="D155" s="4">
        <f>+Julio!F165</f>
        <v>35060</v>
      </c>
      <c r="E155" s="4">
        <v>30000</v>
      </c>
      <c r="F155" s="4">
        <f t="shared" si="43"/>
        <v>65060</v>
      </c>
      <c r="G155" s="17">
        <f t="shared" si="44"/>
        <v>1740380</v>
      </c>
      <c r="I155" s="3"/>
    </row>
    <row r="156" spans="1:9" x14ac:dyDescent="0.2">
      <c r="A156" s="18" t="s">
        <v>109</v>
      </c>
      <c r="B156" s="19" t="s">
        <v>110</v>
      </c>
      <c r="C156" s="4">
        <v>2469810</v>
      </c>
      <c r="D156" s="4">
        <f>+Julio!F166</f>
        <v>592909.39</v>
      </c>
      <c r="E156" s="4">
        <v>108501.61</v>
      </c>
      <c r="F156" s="4">
        <f t="shared" si="43"/>
        <v>701411</v>
      </c>
      <c r="G156" s="17">
        <f t="shared" si="44"/>
        <v>1768399</v>
      </c>
      <c r="I156" s="3"/>
    </row>
    <row r="157" spans="1:9" x14ac:dyDescent="0.2">
      <c r="A157" s="18" t="s">
        <v>111</v>
      </c>
      <c r="B157" s="19" t="s">
        <v>112</v>
      </c>
      <c r="C157" s="4">
        <v>771400</v>
      </c>
      <c r="D157" s="4">
        <f>+Julio!F167</f>
        <v>60054.490000000005</v>
      </c>
      <c r="E157" s="4">
        <v>24000</v>
      </c>
      <c r="F157" s="4">
        <f t="shared" si="43"/>
        <v>84054.49</v>
      </c>
      <c r="G157" s="17">
        <f t="shared" si="44"/>
        <v>687345.51</v>
      </c>
      <c r="H157" s="4"/>
      <c r="I157" s="3"/>
    </row>
    <row r="158" spans="1:9" x14ac:dyDescent="0.2">
      <c r="A158" s="18" t="s">
        <v>113</v>
      </c>
      <c r="B158" s="19" t="s">
        <v>114</v>
      </c>
      <c r="C158" s="4">
        <v>505400</v>
      </c>
      <c r="D158" s="4">
        <f>+Julio!F168</f>
        <v>15559.99</v>
      </c>
      <c r="E158" s="4">
        <v>6690</v>
      </c>
      <c r="F158" s="4">
        <f t="shared" si="43"/>
        <v>22249.989999999998</v>
      </c>
      <c r="G158" s="17">
        <f t="shared" si="44"/>
        <v>483150.01</v>
      </c>
      <c r="I158" s="3"/>
    </row>
    <row r="159" spans="1:9" x14ac:dyDescent="0.2">
      <c r="A159" s="18" t="s">
        <v>115</v>
      </c>
      <c r="B159" s="19" t="s">
        <v>116</v>
      </c>
      <c r="C159" s="4">
        <v>760900</v>
      </c>
      <c r="D159" s="4">
        <f>+Julio!F169</f>
        <v>281117.35000000003</v>
      </c>
      <c r="E159" s="4">
        <v>210991.32</v>
      </c>
      <c r="F159" s="4">
        <f t="shared" si="43"/>
        <v>492108.67000000004</v>
      </c>
      <c r="G159" s="17">
        <f t="shared" si="44"/>
        <v>268791.32999999996</v>
      </c>
      <c r="I159" s="3"/>
    </row>
    <row r="160" spans="1:9" x14ac:dyDescent="0.2">
      <c r="A160" s="18" t="s">
        <v>117</v>
      </c>
      <c r="B160" s="19" t="s">
        <v>118</v>
      </c>
      <c r="C160" s="4">
        <v>1137400</v>
      </c>
      <c r="D160" s="4">
        <f>+Julio!F170</f>
        <v>528937.62</v>
      </c>
      <c r="E160" s="4">
        <v>108634.44</v>
      </c>
      <c r="F160" s="4">
        <f t="shared" si="43"/>
        <v>637572.06000000006</v>
      </c>
      <c r="G160" s="17">
        <f t="shared" si="44"/>
        <v>499827.93999999994</v>
      </c>
      <c r="I160" s="3"/>
    </row>
    <row r="161" spans="1:9" x14ac:dyDescent="0.2">
      <c r="A161" s="18" t="s">
        <v>119</v>
      </c>
      <c r="B161" s="19" t="s">
        <v>231</v>
      </c>
      <c r="D161" s="4">
        <f>+Julio!F171</f>
        <v>215191.2</v>
      </c>
      <c r="E161" s="4">
        <v>4220</v>
      </c>
      <c r="F161" s="4">
        <f t="shared" si="43"/>
        <v>219411.20000000001</v>
      </c>
      <c r="G161" s="17">
        <f t="shared" si="44"/>
        <v>-219411.20000000001</v>
      </c>
      <c r="I161" s="3"/>
    </row>
    <row r="162" spans="1:9" x14ac:dyDescent="0.2">
      <c r="A162" s="18" t="s">
        <v>120</v>
      </c>
      <c r="B162" s="19" t="s">
        <v>121</v>
      </c>
      <c r="D162" s="4">
        <f>+Julio!F172</f>
        <v>27171.69</v>
      </c>
      <c r="F162" s="4">
        <f t="shared" si="43"/>
        <v>27171.69</v>
      </c>
      <c r="G162" s="17">
        <f t="shared" si="44"/>
        <v>-27171.69</v>
      </c>
      <c r="I162" s="3"/>
    </row>
    <row r="163" spans="1:9" x14ac:dyDescent="0.2">
      <c r="A163" s="18" t="s">
        <v>122</v>
      </c>
      <c r="B163" s="19" t="s">
        <v>123</v>
      </c>
      <c r="C163" s="4">
        <v>1118824</v>
      </c>
      <c r="D163" s="4">
        <f>+Julio!F173</f>
        <v>916343.02</v>
      </c>
      <c r="E163" s="4">
        <v>123356.64</v>
      </c>
      <c r="F163" s="4">
        <f t="shared" si="43"/>
        <v>1039699.66</v>
      </c>
      <c r="G163" s="17">
        <f t="shared" si="44"/>
        <v>79124.339999999967</v>
      </c>
      <c r="I163" s="3"/>
    </row>
    <row r="164" spans="1:9" x14ac:dyDescent="0.2">
      <c r="A164" s="18" t="s">
        <v>124</v>
      </c>
      <c r="B164" s="24" t="s">
        <v>125</v>
      </c>
      <c r="C164" s="6">
        <v>154700</v>
      </c>
      <c r="D164" s="4">
        <f>+Julio!F174</f>
        <v>45365</v>
      </c>
      <c r="E164" s="4">
        <v>9900</v>
      </c>
      <c r="F164" s="4">
        <f t="shared" si="43"/>
        <v>55265</v>
      </c>
      <c r="G164" s="17">
        <f t="shared" si="44"/>
        <v>99435</v>
      </c>
      <c r="I164" s="3"/>
    </row>
    <row r="165" spans="1:9" x14ac:dyDescent="0.2">
      <c r="A165" s="18" t="s">
        <v>126</v>
      </c>
      <c r="B165" s="19" t="s">
        <v>127</v>
      </c>
      <c r="C165" s="4">
        <v>144690</v>
      </c>
      <c r="D165" s="4">
        <f>+Julio!F175</f>
        <v>113894.15</v>
      </c>
      <c r="E165" s="4">
        <v>9072</v>
      </c>
      <c r="F165" s="4">
        <f t="shared" si="43"/>
        <v>122966.15</v>
      </c>
      <c r="G165" s="17">
        <f t="shared" si="44"/>
        <v>21723.850000000006</v>
      </c>
      <c r="I165" s="3"/>
    </row>
    <row r="166" spans="1:9" x14ac:dyDescent="0.2">
      <c r="A166" s="18" t="s">
        <v>128</v>
      </c>
      <c r="B166" s="19" t="s">
        <v>129</v>
      </c>
      <c r="C166" s="4">
        <v>273000</v>
      </c>
      <c r="D166" s="4">
        <f>+Julio!F176</f>
        <v>127612.74</v>
      </c>
      <c r="E166" s="4">
        <v>30746.83</v>
      </c>
      <c r="F166" s="4">
        <f t="shared" si="43"/>
        <v>158359.57</v>
      </c>
      <c r="G166" s="17">
        <f t="shared" si="44"/>
        <v>114640.43</v>
      </c>
      <c r="I166" s="3"/>
    </row>
    <row r="167" spans="1:9" x14ac:dyDescent="0.2">
      <c r="A167" s="18" t="s">
        <v>130</v>
      </c>
      <c r="B167" s="19" t="s">
        <v>131</v>
      </c>
      <c r="C167" s="4">
        <v>273000</v>
      </c>
      <c r="D167" s="4">
        <f>+Julio!F177</f>
        <v>200490</v>
      </c>
      <c r="E167" s="4">
        <v>35005</v>
      </c>
      <c r="F167" s="4">
        <f t="shared" si="43"/>
        <v>235495</v>
      </c>
      <c r="G167" s="17">
        <f t="shared" si="44"/>
        <v>37505</v>
      </c>
      <c r="I167" s="3"/>
    </row>
    <row r="168" spans="1:9" x14ac:dyDescent="0.2">
      <c r="A168" s="18" t="s">
        <v>132</v>
      </c>
      <c r="B168" s="19" t="s">
        <v>133</v>
      </c>
      <c r="C168" s="4">
        <v>586768</v>
      </c>
      <c r="D168" s="4">
        <f>+Julio!F178</f>
        <v>780</v>
      </c>
      <c r="F168" s="4">
        <f t="shared" si="43"/>
        <v>780</v>
      </c>
      <c r="G168" s="17">
        <f t="shared" si="44"/>
        <v>585988</v>
      </c>
      <c r="I168" s="3"/>
    </row>
    <row r="169" spans="1:9" x14ac:dyDescent="0.2">
      <c r="A169" s="18" t="s">
        <v>134</v>
      </c>
      <c r="B169" s="19" t="s">
        <v>135</v>
      </c>
      <c r="C169" s="4">
        <v>2256800</v>
      </c>
      <c r="D169" s="4">
        <f>+Julio!F179</f>
        <v>0</v>
      </c>
      <c r="F169" s="4">
        <f t="shared" si="43"/>
        <v>0</v>
      </c>
      <c r="G169" s="17">
        <f t="shared" si="44"/>
        <v>2256800</v>
      </c>
      <c r="I169" s="3"/>
    </row>
    <row r="170" spans="1:9" x14ac:dyDescent="0.2">
      <c r="A170" s="18" t="s">
        <v>136</v>
      </c>
      <c r="B170" s="19" t="s">
        <v>137</v>
      </c>
      <c r="D170" s="4">
        <f>+Julio!F180</f>
        <v>78499.55</v>
      </c>
      <c r="E170" s="4">
        <v>36855.19</v>
      </c>
      <c r="F170" s="4">
        <f t="shared" si="43"/>
        <v>115354.74</v>
      </c>
      <c r="G170" s="17">
        <f t="shared" si="44"/>
        <v>-115354.74</v>
      </c>
      <c r="I170" s="3"/>
    </row>
    <row r="171" spans="1:9" x14ac:dyDescent="0.2">
      <c r="A171" s="18" t="s">
        <v>138</v>
      </c>
      <c r="B171" s="19" t="s">
        <v>139</v>
      </c>
      <c r="C171" s="4">
        <v>112840</v>
      </c>
      <c r="D171" s="4">
        <f>+Julio!F181</f>
        <v>89122.34</v>
      </c>
      <c r="E171" s="4">
        <v>29708</v>
      </c>
      <c r="F171" s="4">
        <f t="shared" si="43"/>
        <v>118830.34</v>
      </c>
      <c r="G171" s="17">
        <f t="shared" si="44"/>
        <v>-5990.3399999999965</v>
      </c>
      <c r="I171" s="3"/>
    </row>
    <row r="172" spans="1:9" x14ac:dyDescent="0.2">
      <c r="A172" s="18" t="s">
        <v>140</v>
      </c>
      <c r="B172" s="19" t="s">
        <v>141</v>
      </c>
      <c r="C172" s="4">
        <v>1992700</v>
      </c>
      <c r="D172" s="4">
        <f>+Julio!F182</f>
        <v>991024</v>
      </c>
      <c r="E172" s="6">
        <v>175000</v>
      </c>
      <c r="F172" s="4">
        <f t="shared" si="43"/>
        <v>1166024</v>
      </c>
      <c r="G172" s="17">
        <f t="shared" si="44"/>
        <v>826676</v>
      </c>
      <c r="I172" s="3"/>
    </row>
    <row r="173" spans="1:9" x14ac:dyDescent="0.2">
      <c r="A173" s="18" t="s">
        <v>142</v>
      </c>
      <c r="B173" s="19" t="s">
        <v>143</v>
      </c>
      <c r="C173" s="4">
        <v>3822000</v>
      </c>
      <c r="D173" s="4">
        <f>+Julio!F183</f>
        <v>351747.35000000003</v>
      </c>
      <c r="E173" s="4">
        <v>176648.41</v>
      </c>
      <c r="F173" s="4">
        <f t="shared" si="43"/>
        <v>528395.76</v>
      </c>
      <c r="G173" s="17">
        <f t="shared" si="44"/>
        <v>3293604.24</v>
      </c>
      <c r="I173" s="3"/>
    </row>
    <row r="174" spans="1:9" x14ac:dyDescent="0.2">
      <c r="A174" s="18" t="s">
        <v>144</v>
      </c>
      <c r="B174" s="19" t="s">
        <v>146</v>
      </c>
      <c r="D174" s="4">
        <f>+Julio!F184</f>
        <v>232893.02000000002</v>
      </c>
      <c r="E174" s="4">
        <v>132714.4</v>
      </c>
      <c r="F174" s="4">
        <f>+E174+D174</f>
        <v>365607.42000000004</v>
      </c>
      <c r="G174" s="17">
        <f>+C174-F174</f>
        <v>-365607.42000000004</v>
      </c>
      <c r="I174" s="3"/>
    </row>
    <row r="175" spans="1:9" x14ac:dyDescent="0.2">
      <c r="A175" s="18" t="s">
        <v>145</v>
      </c>
      <c r="B175" s="19" t="s">
        <v>148</v>
      </c>
      <c r="D175" s="4">
        <f>+Julio!F185</f>
        <v>167111.1</v>
      </c>
      <c r="E175" s="4">
        <v>86670</v>
      </c>
      <c r="F175" s="4">
        <f t="shared" si="43"/>
        <v>253781.1</v>
      </c>
      <c r="G175" s="17">
        <f t="shared" si="44"/>
        <v>-253781.1</v>
      </c>
      <c r="I175" s="3"/>
    </row>
    <row r="176" spans="1:9" x14ac:dyDescent="0.2">
      <c r="A176" s="18" t="s">
        <v>147</v>
      </c>
      <c r="B176" s="24" t="s">
        <v>150</v>
      </c>
      <c r="D176" s="4">
        <f>+Julio!F186</f>
        <v>0</v>
      </c>
      <c r="F176" s="4">
        <f t="shared" si="43"/>
        <v>0</v>
      </c>
      <c r="G176" s="17">
        <f t="shared" si="44"/>
        <v>0</v>
      </c>
      <c r="I176" s="3"/>
    </row>
    <row r="177" spans="1:9" x14ac:dyDescent="0.2">
      <c r="A177" s="18" t="s">
        <v>149</v>
      </c>
      <c r="B177" s="24" t="s">
        <v>152</v>
      </c>
      <c r="D177" s="4">
        <f>+Julio!F187</f>
        <v>109417</v>
      </c>
      <c r="F177" s="4">
        <f t="shared" si="43"/>
        <v>109417</v>
      </c>
      <c r="G177" s="17">
        <f t="shared" si="44"/>
        <v>-109417</v>
      </c>
      <c r="I177" s="3"/>
    </row>
    <row r="178" spans="1:9" x14ac:dyDescent="0.2">
      <c r="A178" s="18" t="s">
        <v>151</v>
      </c>
      <c r="B178" s="24" t="s">
        <v>330</v>
      </c>
      <c r="C178" s="4">
        <v>2423680</v>
      </c>
      <c r="F178" s="4">
        <f t="shared" ref="F178" si="45">+E178+D178</f>
        <v>0</v>
      </c>
      <c r="G178" s="17">
        <f t="shared" ref="G178" si="46">+C178-F178</f>
        <v>2423680</v>
      </c>
      <c r="I178" s="3"/>
    </row>
    <row r="179" spans="1:9" x14ac:dyDescent="0.2">
      <c r="A179" s="19"/>
      <c r="B179" s="35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8474331.9699999988</v>
      </c>
      <c r="E181" s="32">
        <f t="shared" ref="E181:G181" si="47">+E182</f>
        <v>1097212</v>
      </c>
      <c r="F181" s="32">
        <f t="shared" si="47"/>
        <v>9571543.9699999988</v>
      </c>
      <c r="G181" s="32">
        <f t="shared" si="47"/>
        <v>-4306003.9700000007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 t="shared" ref="D182:G182" si="48">SUM(D183:D198)</f>
        <v>8474331.9699999988</v>
      </c>
      <c r="E182" s="32">
        <f t="shared" si="48"/>
        <v>1097212</v>
      </c>
      <c r="F182" s="32">
        <f t="shared" si="48"/>
        <v>9571543.9699999988</v>
      </c>
      <c r="G182" s="32">
        <f t="shared" si="48"/>
        <v>-4306003.9700000007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D183" s="4">
        <f>+Julio!F194</f>
        <v>387100.56</v>
      </c>
      <c r="E183" s="6">
        <v>53500</v>
      </c>
      <c r="F183" s="4">
        <f t="shared" ref="F183:F198" si="49">+E183+D183</f>
        <v>440600.56</v>
      </c>
      <c r="G183" s="17">
        <f t="shared" ref="G183:G198" si="50">+C183-F183</f>
        <v>2262379.44</v>
      </c>
      <c r="I183" s="3"/>
    </row>
    <row r="184" spans="1:9" x14ac:dyDescent="0.2">
      <c r="A184" s="18" t="s">
        <v>159</v>
      </c>
      <c r="B184" s="19" t="s">
        <v>160</v>
      </c>
      <c r="D184" s="4">
        <f>+Julio!F195</f>
        <v>86067.53</v>
      </c>
      <c r="E184" s="6"/>
      <c r="F184" s="4">
        <f t="shared" si="49"/>
        <v>86067.53</v>
      </c>
      <c r="G184" s="17">
        <f t="shared" si="50"/>
        <v>-86067.53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D185" s="4">
        <f>+Julio!F196</f>
        <v>93400</v>
      </c>
      <c r="E185" s="6">
        <v>16200</v>
      </c>
      <c r="F185" s="4">
        <f t="shared" si="49"/>
        <v>109600</v>
      </c>
      <c r="G185" s="17">
        <f t="shared" si="50"/>
        <v>350860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D186" s="4">
        <f>+Julio!F197</f>
        <v>27975.68</v>
      </c>
      <c r="E186" s="6"/>
      <c r="F186" s="4">
        <f t="shared" si="49"/>
        <v>27975.68</v>
      </c>
      <c r="G186" s="17">
        <f t="shared" si="50"/>
        <v>254124.32</v>
      </c>
      <c r="I186" s="3"/>
    </row>
    <row r="187" spans="1:9" x14ac:dyDescent="0.2">
      <c r="A187" s="18" t="s">
        <v>0</v>
      </c>
      <c r="B187" s="24" t="s">
        <v>304</v>
      </c>
      <c r="D187" s="4">
        <f>+Julio!F198</f>
        <v>5299571.4800000004</v>
      </c>
      <c r="E187" s="6">
        <v>693820</v>
      </c>
      <c r="F187" s="4">
        <f t="shared" si="49"/>
        <v>5993391.4800000004</v>
      </c>
      <c r="G187" s="17">
        <f t="shared" si="50"/>
        <v>-5993391.4800000004</v>
      </c>
      <c r="I187" s="3"/>
    </row>
    <row r="188" spans="1:9" x14ac:dyDescent="0.2">
      <c r="A188" s="18" t="s">
        <v>165</v>
      </c>
      <c r="B188" s="24" t="s">
        <v>74</v>
      </c>
      <c r="D188" s="4">
        <f>+Julio!F199</f>
        <v>277340</v>
      </c>
      <c r="E188" s="6">
        <v>42000</v>
      </c>
      <c r="F188" s="4">
        <f t="shared" si="49"/>
        <v>319340</v>
      </c>
      <c r="G188" s="17">
        <f t="shared" si="50"/>
        <v>-319340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D189" s="4">
        <f>+Julio!F200</f>
        <v>368094.72000000003</v>
      </c>
      <c r="E189" s="6"/>
      <c r="F189" s="4">
        <f t="shared" si="49"/>
        <v>368094.72000000003</v>
      </c>
      <c r="G189" s="17">
        <f t="shared" si="50"/>
        <v>1451905.28</v>
      </c>
      <c r="I189" s="3"/>
    </row>
    <row r="190" spans="1:9" x14ac:dyDescent="0.2">
      <c r="A190" s="18" t="s">
        <v>168</v>
      </c>
      <c r="B190" s="19" t="s">
        <v>169</v>
      </c>
      <c r="C190" s="6"/>
      <c r="D190" s="4">
        <f>+Julio!F201</f>
        <v>1005000</v>
      </c>
      <c r="E190" s="6">
        <v>255000</v>
      </c>
      <c r="F190" s="4">
        <f t="shared" si="49"/>
        <v>1260000</v>
      </c>
      <c r="G190" s="17">
        <f t="shared" si="50"/>
        <v>-1260000</v>
      </c>
      <c r="I190" s="3"/>
    </row>
    <row r="191" spans="1:9" x14ac:dyDescent="0.2">
      <c r="A191" s="18" t="s">
        <v>170</v>
      </c>
      <c r="B191" s="19" t="s">
        <v>171</v>
      </c>
      <c r="C191" s="6"/>
      <c r="D191" s="4">
        <f>+Julio!F202</f>
        <v>100000</v>
      </c>
      <c r="E191" s="6"/>
      <c r="F191" s="4">
        <f t="shared" si="49"/>
        <v>100000</v>
      </c>
      <c r="G191" s="17">
        <f t="shared" si="50"/>
        <v>-100000</v>
      </c>
      <c r="I191" s="3"/>
    </row>
    <row r="192" spans="1:9" x14ac:dyDescent="0.2">
      <c r="A192" s="18" t="s">
        <v>172</v>
      </c>
      <c r="B192" s="24" t="s">
        <v>173</v>
      </c>
      <c r="C192" s="6"/>
      <c r="D192" s="4">
        <f>+Julio!F203</f>
        <v>425000</v>
      </c>
      <c r="E192" s="6"/>
      <c r="F192" s="4">
        <f t="shared" si="49"/>
        <v>425000</v>
      </c>
      <c r="G192" s="17">
        <f t="shared" si="50"/>
        <v>-425000</v>
      </c>
      <c r="I192" s="3"/>
    </row>
    <row r="193" spans="1:9" x14ac:dyDescent="0.2">
      <c r="A193" s="18" t="s">
        <v>1</v>
      </c>
      <c r="B193" s="3" t="s">
        <v>69</v>
      </c>
      <c r="C193" s="6"/>
      <c r="D193" s="4">
        <f>+Julio!F204</f>
        <v>321500</v>
      </c>
      <c r="E193" s="6"/>
      <c r="F193" s="4">
        <f t="shared" si="49"/>
        <v>321500</v>
      </c>
      <c r="G193" s="17">
        <f t="shared" si="50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D194" s="4">
        <f>+Julio!F205</f>
        <v>0</v>
      </c>
      <c r="E194" s="6"/>
      <c r="F194" s="4">
        <f t="shared" si="49"/>
        <v>0</v>
      </c>
      <c r="G194" s="17">
        <f t="shared" si="50"/>
        <v>0</v>
      </c>
      <c r="I194" s="3"/>
    </row>
    <row r="195" spans="1:9" x14ac:dyDescent="0.2">
      <c r="A195" s="18" t="s">
        <v>175</v>
      </c>
      <c r="B195" s="19" t="str">
        <f>+Julio!B206</f>
        <v>Ayuda Social Alquileres</v>
      </c>
      <c r="C195" s="6"/>
      <c r="D195" s="4">
        <f>+Julio!F206</f>
        <v>48000</v>
      </c>
      <c r="E195" s="6"/>
      <c r="F195" s="4">
        <f t="shared" si="49"/>
        <v>48000</v>
      </c>
      <c r="G195" s="17">
        <f t="shared" si="50"/>
        <v>-48000</v>
      </c>
      <c r="I195" s="3"/>
    </row>
    <row r="196" spans="1:9" x14ac:dyDescent="0.2">
      <c r="A196" s="18" t="s">
        <v>176</v>
      </c>
      <c r="B196" s="19" t="s">
        <v>178</v>
      </c>
      <c r="C196" s="6"/>
      <c r="D196" s="4">
        <f>+Julio!F207</f>
        <v>0</v>
      </c>
      <c r="E196" s="6"/>
      <c r="F196" s="4">
        <f t="shared" si="49"/>
        <v>0</v>
      </c>
      <c r="G196" s="17">
        <f t="shared" si="50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D197" s="4">
        <f>+Julio!F208</f>
        <v>35282</v>
      </c>
      <c r="E197" s="6">
        <v>36692</v>
      </c>
      <c r="F197" s="4">
        <f t="shared" si="49"/>
        <v>71974</v>
      </c>
      <c r="G197" s="17">
        <f t="shared" si="50"/>
        <v>-71974</v>
      </c>
      <c r="I197" s="3"/>
    </row>
    <row r="198" spans="1:9" x14ac:dyDescent="0.2">
      <c r="A198" s="18" t="s">
        <v>280</v>
      </c>
      <c r="B198" s="6" t="s">
        <v>178</v>
      </c>
      <c r="C198" s="6"/>
      <c r="D198" s="4">
        <f>+Julio!F209</f>
        <v>0</v>
      </c>
      <c r="E198" s="6"/>
      <c r="F198" s="4">
        <f t="shared" si="49"/>
        <v>0</v>
      </c>
      <c r="G198" s="17">
        <f t="shared" si="50"/>
        <v>0</v>
      </c>
      <c r="I198" s="3"/>
    </row>
    <row r="199" spans="1:9" x14ac:dyDescent="0.2">
      <c r="A199" s="18"/>
      <c r="B199" s="19"/>
      <c r="I199" s="3"/>
    </row>
    <row r="200" spans="1:9" x14ac:dyDescent="0.2">
      <c r="A200" s="18"/>
      <c r="B200" s="19"/>
      <c r="I200" s="3"/>
    </row>
    <row r="201" spans="1:9" x14ac:dyDescent="0.2">
      <c r="A201" s="18"/>
      <c r="B201" s="19"/>
      <c r="I201" s="3"/>
    </row>
    <row r="202" spans="1:9" x14ac:dyDescent="0.2">
      <c r="A202" s="18"/>
      <c r="B202" s="19"/>
      <c r="I202" s="3"/>
    </row>
    <row r="203" spans="1:9" x14ac:dyDescent="0.2">
      <c r="A203" s="18"/>
      <c r="B203" s="19"/>
      <c r="I203" s="3"/>
    </row>
    <row r="204" spans="1:9" x14ac:dyDescent="0.2">
      <c r="A204" s="18"/>
      <c r="B204" s="19"/>
      <c r="C204" s="34"/>
      <c r="D204" s="34"/>
      <c r="E204" s="34"/>
      <c r="F204" s="34"/>
      <c r="G204" s="19"/>
      <c r="I204" s="3"/>
    </row>
    <row r="205" spans="1:9" x14ac:dyDescent="0.2">
      <c r="A205" s="18"/>
      <c r="B205" s="19"/>
      <c r="C205" s="14"/>
      <c r="D205" s="14"/>
      <c r="E205" s="14"/>
      <c r="F205" s="14"/>
      <c r="G205" s="13"/>
      <c r="I205" s="3"/>
    </row>
    <row r="206" spans="1:9" x14ac:dyDescent="0.2">
      <c r="A206" s="10" t="s">
        <v>179</v>
      </c>
      <c r="B206" s="11" t="s">
        <v>180</v>
      </c>
      <c r="C206" s="12">
        <f>+C207+C219</f>
        <v>18014600</v>
      </c>
      <c r="D206" s="12">
        <f t="shared" ref="D206:G206" si="51">+D207+D219</f>
        <v>160352.70000000001</v>
      </c>
      <c r="E206" s="86">
        <f t="shared" si="51"/>
        <v>0</v>
      </c>
      <c r="F206" s="86">
        <f t="shared" si="51"/>
        <v>160352.70000000001</v>
      </c>
      <c r="G206" s="86">
        <f t="shared" si="51"/>
        <v>17854247.300000001</v>
      </c>
      <c r="I206" s="3"/>
    </row>
    <row r="207" spans="1:9" x14ac:dyDescent="0.2">
      <c r="A207" s="10" t="s">
        <v>181</v>
      </c>
      <c r="B207" s="11" t="s">
        <v>182</v>
      </c>
      <c r="C207" s="86">
        <f>SUM(C208:C217)</f>
        <v>12554600</v>
      </c>
      <c r="D207" s="86">
        <f t="shared" ref="D207:G207" si="52">SUM(D208:D217)</f>
        <v>160352.70000000001</v>
      </c>
      <c r="E207" s="86">
        <f t="shared" si="52"/>
        <v>0</v>
      </c>
      <c r="F207" s="86">
        <f t="shared" si="52"/>
        <v>160352.70000000001</v>
      </c>
      <c r="G207" s="86">
        <f t="shared" si="52"/>
        <v>12394247.300000001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+Julio!F222</f>
        <v>0</v>
      </c>
      <c r="F208" s="4">
        <f t="shared" ref="F208:F215" si="53">+E208+D208</f>
        <v>0</v>
      </c>
      <c r="G208" s="17">
        <f t="shared" ref="G208:G215" si="54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+Julio!F223</f>
        <v>0</v>
      </c>
      <c r="F209" s="4">
        <f t="shared" si="53"/>
        <v>0</v>
      </c>
      <c r="G209" s="17">
        <f t="shared" si="54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+Julio!F224</f>
        <v>0</v>
      </c>
      <c r="F210" s="4">
        <f t="shared" si="53"/>
        <v>0</v>
      </c>
      <c r="G210" s="17">
        <f t="shared" si="54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+Julio!F225</f>
        <v>0</v>
      </c>
      <c r="F211" s="4">
        <f t="shared" si="53"/>
        <v>0</v>
      </c>
      <c r="G211" s="17">
        <f t="shared" si="54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D212" s="4">
        <f>+Julio!F226</f>
        <v>150822.70000000001</v>
      </c>
      <c r="F212" s="4">
        <f t="shared" si="53"/>
        <v>150822.70000000001</v>
      </c>
      <c r="G212" s="17">
        <f t="shared" si="54"/>
        <v>-150822.70000000001</v>
      </c>
      <c r="I212" s="3"/>
    </row>
    <row r="213" spans="1:9" x14ac:dyDescent="0.2">
      <c r="A213" s="18" t="s">
        <v>193</v>
      </c>
      <c r="B213" s="24" t="s">
        <v>194</v>
      </c>
      <c r="C213" s="6"/>
      <c r="D213" s="4">
        <f>+Julio!F227</f>
        <v>0</v>
      </c>
      <c r="F213" s="4">
        <f t="shared" si="53"/>
        <v>0</v>
      </c>
      <c r="G213" s="17">
        <f t="shared" si="54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D214" s="4">
        <f>+Julio!F228</f>
        <v>0</v>
      </c>
      <c r="F214" s="4">
        <f t="shared" si="53"/>
        <v>0</v>
      </c>
      <c r="G214" s="17">
        <f t="shared" si="54"/>
        <v>127400</v>
      </c>
      <c r="I214" s="3"/>
    </row>
    <row r="215" spans="1:9" x14ac:dyDescent="0.2">
      <c r="A215" s="18" t="s">
        <v>197</v>
      </c>
      <c r="B215" s="24" t="s">
        <v>198</v>
      </c>
      <c r="D215" s="4">
        <f>+Julio!F229</f>
        <v>9530</v>
      </c>
      <c r="F215" s="4">
        <f t="shared" si="53"/>
        <v>9530</v>
      </c>
      <c r="G215" s="17">
        <f t="shared" si="54"/>
        <v>-9530</v>
      </c>
      <c r="I215" s="3"/>
    </row>
    <row r="216" spans="1:9" x14ac:dyDescent="0.2">
      <c r="A216" s="18" t="s">
        <v>199</v>
      </c>
      <c r="B216" s="24" t="s">
        <v>200</v>
      </c>
      <c r="D216" s="4">
        <f>+Julio!F230</f>
        <v>0</v>
      </c>
      <c r="F216" s="4">
        <f t="shared" ref="F216:F217" si="55">+E216+D216</f>
        <v>0</v>
      </c>
      <c r="G216" s="17">
        <f t="shared" ref="G216:G217" si="56">+C216-F216</f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F217" s="4">
        <f t="shared" si="55"/>
        <v>0</v>
      </c>
      <c r="G217" s="17">
        <f t="shared" si="56"/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12">
        <f>+C220</f>
        <v>5460000</v>
      </c>
      <c r="D219" s="12">
        <f t="shared" ref="D219:G219" si="57">+D220</f>
        <v>0</v>
      </c>
      <c r="E219" s="12">
        <f t="shared" si="57"/>
        <v>0</v>
      </c>
      <c r="F219" s="12">
        <f t="shared" si="57"/>
        <v>0</v>
      </c>
      <c r="G219" s="12">
        <f t="shared" si="57"/>
        <v>5460000</v>
      </c>
      <c r="I219" s="3"/>
    </row>
    <row r="220" spans="1:9" x14ac:dyDescent="0.2">
      <c r="A220" s="10" t="s">
        <v>203</v>
      </c>
      <c r="B220" s="37" t="s">
        <v>204</v>
      </c>
      <c r="C220" s="86">
        <f>SUM(C221:C227)</f>
        <v>5460000</v>
      </c>
      <c r="D220" s="86">
        <f t="shared" ref="D220:G220" si="58">SUM(D221:D227)</f>
        <v>0</v>
      </c>
      <c r="E220" s="86">
        <f t="shared" si="58"/>
        <v>0</v>
      </c>
      <c r="F220" s="86">
        <f t="shared" si="58"/>
        <v>0</v>
      </c>
      <c r="G220" s="86">
        <f t="shared" si="58"/>
        <v>5460000</v>
      </c>
      <c r="I220" s="3"/>
    </row>
    <row r="221" spans="1:9" x14ac:dyDescent="0.2">
      <c r="A221" s="18" t="s">
        <v>205</v>
      </c>
      <c r="B221" s="24" t="s">
        <v>206</v>
      </c>
      <c r="D221" s="4">
        <f>+Julio!F235</f>
        <v>0</v>
      </c>
      <c r="F221" s="4">
        <f t="shared" ref="F221:F225" si="59">+E221+D221</f>
        <v>0</v>
      </c>
      <c r="G221" s="17">
        <f t="shared" ref="G221:G225" si="60">+C221-F221</f>
        <v>0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D222" s="4">
        <f>+Julio!F236</f>
        <v>0</v>
      </c>
      <c r="F222" s="4">
        <f t="shared" si="59"/>
        <v>0</v>
      </c>
      <c r="G222" s="17">
        <f t="shared" si="60"/>
        <v>900000</v>
      </c>
      <c r="I222" s="3"/>
    </row>
    <row r="223" spans="1:9" x14ac:dyDescent="0.2">
      <c r="A223" s="18" t="s">
        <v>208</v>
      </c>
      <c r="B223" s="3" t="s">
        <v>320</v>
      </c>
      <c r="D223" s="4">
        <f>+Julio!F237</f>
        <v>0</v>
      </c>
      <c r="F223" s="4">
        <f t="shared" si="59"/>
        <v>0</v>
      </c>
      <c r="G223" s="17">
        <f t="shared" si="60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D224" s="4">
        <f>+Julio!F238</f>
        <v>0</v>
      </c>
      <c r="F224" s="4">
        <f t="shared" si="59"/>
        <v>0</v>
      </c>
      <c r="G224" s="17">
        <f t="shared" si="60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D225" s="4">
        <f>+Julio!F239</f>
        <v>0</v>
      </c>
      <c r="F225" s="4">
        <f t="shared" si="59"/>
        <v>0</v>
      </c>
      <c r="G225" s="17">
        <f t="shared" si="60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F226" s="4">
        <f t="shared" ref="F226:F227" si="61">+E226+D226</f>
        <v>0</v>
      </c>
      <c r="G226" s="17">
        <f t="shared" ref="G226:G227" si="62">+C226-F226</f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F227" s="4">
        <f t="shared" si="61"/>
        <v>0</v>
      </c>
      <c r="G227" s="17">
        <f t="shared" si="62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22">
        <f>+C233</f>
        <v>0</v>
      </c>
      <c r="D232" s="22">
        <f t="shared" ref="D232:G233" si="63">+D233</f>
        <v>4990572.08</v>
      </c>
      <c r="E232" s="22">
        <f t="shared" si="63"/>
        <v>0</v>
      </c>
      <c r="F232" s="22">
        <f t="shared" si="63"/>
        <v>4990572.08</v>
      </c>
      <c r="G232" s="22">
        <f t="shared" si="63"/>
        <v>-4990572.08</v>
      </c>
      <c r="I232" s="3"/>
    </row>
    <row r="233" spans="1:9" x14ac:dyDescent="0.2">
      <c r="A233" s="10" t="s">
        <v>213</v>
      </c>
      <c r="B233" s="11" t="s">
        <v>214</v>
      </c>
      <c r="C233" s="22">
        <f>+C234</f>
        <v>0</v>
      </c>
      <c r="D233" s="22">
        <f t="shared" si="63"/>
        <v>4990572.08</v>
      </c>
      <c r="E233" s="22">
        <f t="shared" si="63"/>
        <v>0</v>
      </c>
      <c r="F233" s="22">
        <f t="shared" si="63"/>
        <v>4990572.08</v>
      </c>
      <c r="G233" s="22">
        <f t="shared" si="63"/>
        <v>-4990572.08</v>
      </c>
      <c r="I233" s="3"/>
    </row>
    <row r="234" spans="1:9" x14ac:dyDescent="0.2">
      <c r="A234" s="18" t="s">
        <v>215</v>
      </c>
      <c r="B234" s="19" t="s">
        <v>216</v>
      </c>
      <c r="D234" s="4">
        <f>+Julio!F248</f>
        <v>4990572.08</v>
      </c>
      <c r="F234" s="4">
        <f t="shared" ref="F234:F235" si="64">+E234+D234</f>
        <v>4990572.08</v>
      </c>
      <c r="G234" s="17">
        <f t="shared" ref="G234:G235" si="65">+C234-F234</f>
        <v>-4990572.08</v>
      </c>
      <c r="I234" s="3"/>
    </row>
    <row r="235" spans="1:9" x14ac:dyDescent="0.2">
      <c r="A235" s="18" t="s">
        <v>217</v>
      </c>
      <c r="B235" s="19" t="s">
        <v>218</v>
      </c>
      <c r="D235" s="4">
        <f>+Julio!F249</f>
        <v>0</v>
      </c>
      <c r="F235" s="4">
        <f t="shared" si="64"/>
        <v>0</v>
      </c>
      <c r="G235" s="17">
        <f t="shared" si="65"/>
        <v>0</v>
      </c>
      <c r="I235" s="3"/>
    </row>
    <row r="236" spans="1:9" x14ac:dyDescent="0.2">
      <c r="A236" s="19"/>
      <c r="B236" s="19"/>
      <c r="G236" s="17">
        <f t="shared" ref="G236" si="66">+C236-F236</f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9" si="67">+D239</f>
        <v>1639641.8599999999</v>
      </c>
      <c r="E238" s="12">
        <f t="shared" si="67"/>
        <v>238928.27</v>
      </c>
      <c r="F238" s="12">
        <f t="shared" si="67"/>
        <v>1878570.13</v>
      </c>
      <c r="G238" s="12">
        <f t="shared" si="67"/>
        <v>8934049.8699999992</v>
      </c>
      <c r="I238" s="3"/>
    </row>
    <row r="239" spans="1:9" x14ac:dyDescent="0.2">
      <c r="A239" s="10" t="s">
        <v>221</v>
      </c>
      <c r="B239" s="11" t="s">
        <v>222</v>
      </c>
      <c r="C239" s="12">
        <f>+C240</f>
        <v>10812620</v>
      </c>
      <c r="D239" s="12">
        <f t="shared" si="67"/>
        <v>1639641.8599999999</v>
      </c>
      <c r="E239" s="12">
        <f t="shared" si="67"/>
        <v>238928.27</v>
      </c>
      <c r="F239" s="12">
        <f t="shared" si="67"/>
        <v>1878570.13</v>
      </c>
      <c r="G239" s="12">
        <f t="shared" si="67"/>
        <v>8934049.8699999992</v>
      </c>
      <c r="I239" s="3"/>
    </row>
    <row r="240" spans="1:9" x14ac:dyDescent="0.2">
      <c r="A240" s="10" t="s">
        <v>223</v>
      </c>
      <c r="B240" s="11" t="s">
        <v>222</v>
      </c>
      <c r="C240" s="12">
        <f>+C241+C242</f>
        <v>10812620</v>
      </c>
      <c r="D240" s="12">
        <f t="shared" ref="D240:G240" si="68">+D241+D242</f>
        <v>1639641.8599999999</v>
      </c>
      <c r="E240" s="12">
        <f t="shared" si="68"/>
        <v>238928.27</v>
      </c>
      <c r="F240" s="12">
        <f t="shared" si="68"/>
        <v>1878570.13</v>
      </c>
      <c r="G240" s="12">
        <f t="shared" si="68"/>
        <v>8934049.8699999992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D241" s="4">
        <f>+Julio!F255</f>
        <v>1569025.91</v>
      </c>
      <c r="E241" s="4">
        <v>228560.3</v>
      </c>
      <c r="F241" s="4">
        <f t="shared" ref="F241:F242" si="69">+E241+D241</f>
        <v>1797586.21</v>
      </c>
      <c r="G241" s="17">
        <f t="shared" ref="G241:G242" si="70">+C241-F241</f>
        <v>9015033.7899999991</v>
      </c>
      <c r="I241" s="3"/>
    </row>
    <row r="242" spans="1:9" x14ac:dyDescent="0.2">
      <c r="A242" s="18" t="s">
        <v>301</v>
      </c>
      <c r="B242" s="19" t="s">
        <v>302</v>
      </c>
      <c r="D242" s="4">
        <f>+Julio!F256</f>
        <v>70615.95</v>
      </c>
      <c r="E242" s="4">
        <v>10367.969999999999</v>
      </c>
      <c r="F242" s="4">
        <f t="shared" si="69"/>
        <v>80983.92</v>
      </c>
      <c r="G242" s="17">
        <f t="shared" si="70"/>
        <v>-80983.92</v>
      </c>
      <c r="I242" s="3"/>
    </row>
    <row r="243" spans="1:9" x14ac:dyDescent="0.2">
      <c r="A243" s="19"/>
      <c r="B243" s="19"/>
      <c r="D243" s="6"/>
      <c r="I243" s="3"/>
    </row>
    <row r="244" spans="1:9" x14ac:dyDescent="0.2">
      <c r="A244" s="10" t="s">
        <v>311</v>
      </c>
      <c r="B244" s="11" t="s">
        <v>312</v>
      </c>
      <c r="C244" s="12"/>
      <c r="D244" s="12">
        <f>+D245</f>
        <v>1241.3399999999999</v>
      </c>
      <c r="E244" s="12">
        <f t="shared" ref="E244:G244" si="71">+E245</f>
        <v>0</v>
      </c>
      <c r="F244" s="12">
        <f t="shared" si="71"/>
        <v>1241.3399999999999</v>
      </c>
      <c r="G244" s="12">
        <f t="shared" si="71"/>
        <v>-1241.3399999999999</v>
      </c>
      <c r="I244" s="3"/>
    </row>
    <row r="245" spans="1:9" x14ac:dyDescent="0.2">
      <c r="A245" s="18" t="s">
        <v>313</v>
      </c>
      <c r="B245" s="19" t="s">
        <v>314</v>
      </c>
      <c r="D245" s="4">
        <f>+Julio!F259</f>
        <v>1241.3399999999999</v>
      </c>
      <c r="F245" s="4">
        <f t="shared" ref="F245" si="72">+E245+D245</f>
        <v>1241.3399999999999</v>
      </c>
      <c r="G245" s="17">
        <f t="shared" ref="G245" si="73">+C245-F245</f>
        <v>-1241.3399999999999</v>
      </c>
      <c r="I245" s="3"/>
    </row>
    <row r="246" spans="1:9" x14ac:dyDescent="0.2">
      <c r="A246" s="19"/>
      <c r="B246" s="19"/>
      <c r="D246" s="6"/>
      <c r="I246" s="3"/>
    </row>
    <row r="247" spans="1:9" x14ac:dyDescent="0.2">
      <c r="A247" s="19"/>
      <c r="B247" s="19"/>
      <c r="D247" s="6"/>
      <c r="I247" s="3"/>
    </row>
    <row r="248" spans="1:9" x14ac:dyDescent="0.2">
      <c r="A248" s="19"/>
      <c r="B248" s="19"/>
      <c r="D248" s="6"/>
      <c r="I248" s="3"/>
    </row>
    <row r="249" spans="1:9" x14ac:dyDescent="0.2">
      <c r="A249" s="19"/>
      <c r="B249" s="19"/>
      <c r="D249" s="6"/>
      <c r="I249" s="3"/>
    </row>
    <row r="250" spans="1:9" x14ac:dyDescent="0.2">
      <c r="A250" s="19"/>
      <c r="B250" s="19"/>
      <c r="D250" s="6"/>
      <c r="I250" s="3"/>
    </row>
    <row r="251" spans="1:9" x14ac:dyDescent="0.2">
      <c r="A251" s="19"/>
      <c r="B251" s="19"/>
      <c r="D251" s="6"/>
      <c r="I251" s="3"/>
    </row>
    <row r="252" spans="1:9" x14ac:dyDescent="0.2">
      <c r="A252" s="19"/>
      <c r="B252" s="19"/>
      <c r="D252" s="6"/>
      <c r="I252" s="3"/>
    </row>
    <row r="253" spans="1:9" x14ac:dyDescent="0.2">
      <c r="A253" s="19"/>
      <c r="B253" s="19"/>
      <c r="D253" s="6"/>
      <c r="I253" s="3"/>
    </row>
    <row r="254" spans="1:9" x14ac:dyDescent="0.2">
      <c r="A254" s="19"/>
      <c r="B254" s="19"/>
      <c r="D254" s="6"/>
      <c r="I254" s="3"/>
    </row>
    <row r="255" spans="1:9" x14ac:dyDescent="0.2">
      <c r="A255" s="19"/>
      <c r="B255" s="19"/>
      <c r="D255" s="6"/>
      <c r="I255" s="3"/>
    </row>
    <row r="256" spans="1:9" x14ac:dyDescent="0.2">
      <c r="A256" s="19"/>
      <c r="B256" s="19"/>
      <c r="D256" s="6"/>
      <c r="I256" s="3"/>
    </row>
    <row r="257" spans="1:9" x14ac:dyDescent="0.2">
      <c r="A257" s="19"/>
      <c r="B257" s="19"/>
      <c r="D257" s="6"/>
      <c r="I257" s="3"/>
    </row>
    <row r="258" spans="1:9" x14ac:dyDescent="0.2">
      <c r="A258" s="19"/>
      <c r="B258" s="19"/>
      <c r="D258" s="6"/>
      <c r="I258" s="3"/>
    </row>
    <row r="259" spans="1:9" x14ac:dyDescent="0.2">
      <c r="A259" s="19"/>
      <c r="B259" s="19"/>
      <c r="D259" s="6"/>
      <c r="I259" s="3"/>
    </row>
    <row r="260" spans="1:9" x14ac:dyDescent="0.2">
      <c r="A260" s="19"/>
      <c r="B260" s="19"/>
      <c r="D260" s="6"/>
      <c r="I260" s="3"/>
    </row>
    <row r="261" spans="1:9" x14ac:dyDescent="0.2">
      <c r="A261" s="19"/>
      <c r="B261" s="19"/>
      <c r="D261" s="6"/>
      <c r="I261" s="3"/>
    </row>
    <row r="262" spans="1:9" x14ac:dyDescent="0.2">
      <c r="A262" s="19"/>
      <c r="B262" s="19"/>
      <c r="D262" s="6"/>
      <c r="I262" s="3"/>
    </row>
    <row r="263" spans="1:9" x14ac:dyDescent="0.2">
      <c r="A263" s="19"/>
      <c r="B263" s="19"/>
      <c r="D263" s="6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94" t="s">
        <v>227</v>
      </c>
      <c r="C266" s="94"/>
      <c r="I266" s="3"/>
    </row>
    <row r="267" spans="1:9" x14ac:dyDescent="0.2">
      <c r="A267" s="19"/>
      <c r="B267" s="94" t="s">
        <v>92</v>
      </c>
      <c r="C267" s="94"/>
      <c r="I267" s="3"/>
    </row>
    <row r="268" spans="1:9" x14ac:dyDescent="0.2">
      <c r="A268" s="19"/>
      <c r="B268" s="8"/>
      <c r="C268" s="8"/>
      <c r="I268" s="3"/>
    </row>
    <row r="270" spans="1:9" x14ac:dyDescent="0.2">
      <c r="C270" s="67"/>
      <c r="D270" s="40" t="s">
        <v>252</v>
      </c>
      <c r="F270" s="68">
        <v>44074</v>
      </c>
      <c r="I270" s="3"/>
    </row>
    <row r="271" spans="1:9" x14ac:dyDescent="0.2">
      <c r="C271" s="69"/>
      <c r="F271" s="19"/>
      <c r="G271" s="70"/>
      <c r="I271" s="3"/>
    </row>
    <row r="272" spans="1:9" x14ac:dyDescent="0.2">
      <c r="A272" s="96" t="s">
        <v>3</v>
      </c>
      <c r="B272" s="97"/>
      <c r="C272" s="97"/>
      <c r="D272" s="97" t="s">
        <v>253</v>
      </c>
      <c r="E272" s="97"/>
      <c r="F272" s="97"/>
      <c r="G272" s="98"/>
      <c r="I272" s="3"/>
    </row>
    <row r="273" spans="1:9" x14ac:dyDescent="0.2">
      <c r="A273" s="71" t="s">
        <v>254</v>
      </c>
      <c r="B273" s="72"/>
      <c r="C273" s="73">
        <f>+E9</f>
        <v>8146281.483</v>
      </c>
      <c r="D273" s="63" t="s">
        <v>255</v>
      </c>
      <c r="E273" s="34"/>
      <c r="F273" s="19"/>
      <c r="G273" s="74">
        <f>+E144</f>
        <v>7013520.7999999998</v>
      </c>
      <c r="I273" s="3"/>
    </row>
    <row r="274" spans="1:9" x14ac:dyDescent="0.2">
      <c r="A274" s="71" t="s">
        <v>256</v>
      </c>
      <c r="B274" s="19"/>
      <c r="C274" s="75">
        <f>+Julio!G310</f>
        <v>2982354.4</v>
      </c>
      <c r="D274" s="34" t="s">
        <v>257</v>
      </c>
      <c r="E274" s="34"/>
      <c r="F274" s="19"/>
      <c r="G274" s="74">
        <f>+E153</f>
        <v>1344213.8399999999</v>
      </c>
      <c r="I274" s="3"/>
    </row>
    <row r="275" spans="1:9" x14ac:dyDescent="0.2">
      <c r="A275" s="71"/>
      <c r="B275" s="19"/>
      <c r="C275" s="75"/>
      <c r="D275" s="34" t="s">
        <v>258</v>
      </c>
      <c r="E275" s="34"/>
      <c r="F275" s="19"/>
      <c r="G275" s="74">
        <f>+E182</f>
        <v>1097212</v>
      </c>
      <c r="I275" s="3"/>
    </row>
    <row r="276" spans="1:9" x14ac:dyDescent="0.2">
      <c r="A276" s="71"/>
      <c r="B276" s="19"/>
      <c r="C276" s="75"/>
      <c r="D276" s="34" t="s">
        <v>259</v>
      </c>
      <c r="F276" s="3"/>
      <c r="G276" s="74">
        <f>+E207</f>
        <v>0</v>
      </c>
      <c r="I276" s="3"/>
    </row>
    <row r="277" spans="1:9" x14ac:dyDescent="0.2">
      <c r="A277" s="71"/>
      <c r="B277" s="19"/>
      <c r="C277" s="75"/>
      <c r="D277" s="34" t="s">
        <v>260</v>
      </c>
      <c r="E277" s="34"/>
      <c r="F277" s="19"/>
      <c r="G277" s="74">
        <f>+E220</f>
        <v>0</v>
      </c>
      <c r="I277" s="3"/>
    </row>
    <row r="278" spans="1:9" x14ac:dyDescent="0.2">
      <c r="A278" s="71"/>
      <c r="B278" s="19"/>
      <c r="C278" s="75"/>
      <c r="D278" s="76" t="s">
        <v>261</v>
      </c>
      <c r="F278" s="3"/>
      <c r="G278" s="74">
        <f>+E232</f>
        <v>0</v>
      </c>
      <c r="I278" s="3"/>
    </row>
    <row r="279" spans="1:9" x14ac:dyDescent="0.2">
      <c r="A279" s="71"/>
      <c r="B279" s="19"/>
      <c r="C279" s="75"/>
      <c r="D279" s="76" t="s">
        <v>276</v>
      </c>
      <c r="F279" s="3"/>
      <c r="G279" s="74">
        <f>+E238</f>
        <v>238928.27</v>
      </c>
      <c r="I279" s="3"/>
    </row>
    <row r="280" spans="1:9" x14ac:dyDescent="0.2">
      <c r="A280" s="71"/>
      <c r="B280" s="19"/>
      <c r="C280" s="75"/>
      <c r="D280" s="76" t="str">
        <f>+Julio!D302</f>
        <v>Otros Impuestos</v>
      </c>
      <c r="F280" s="3"/>
      <c r="G280" s="74">
        <f>+E244</f>
        <v>0</v>
      </c>
      <c r="I280" s="3"/>
    </row>
    <row r="281" spans="1:9" x14ac:dyDescent="0.2">
      <c r="A281" s="71"/>
      <c r="B281" s="19"/>
      <c r="C281" s="75"/>
      <c r="D281" s="34"/>
      <c r="E281" s="34"/>
      <c r="F281" s="19"/>
      <c r="G281" s="74"/>
      <c r="I281" s="3"/>
    </row>
    <row r="282" spans="1:9" x14ac:dyDescent="0.2">
      <c r="A282" s="71" t="s">
        <v>262</v>
      </c>
      <c r="B282" s="19"/>
      <c r="C282" s="19" t="s">
        <v>262</v>
      </c>
      <c r="D282" s="77" t="s">
        <v>263</v>
      </c>
      <c r="E282" s="77"/>
      <c r="F282" s="78"/>
      <c r="G282" s="79">
        <f>SUM(G273:G281)</f>
        <v>9693874.9100000001</v>
      </c>
      <c r="I282" s="3"/>
    </row>
    <row r="283" spans="1:9" x14ac:dyDescent="0.2">
      <c r="A283" s="71"/>
      <c r="B283" s="19"/>
      <c r="C283" s="19"/>
      <c r="D283" s="34" t="s">
        <v>264</v>
      </c>
      <c r="E283" s="34"/>
      <c r="F283" s="19"/>
      <c r="G283" s="74"/>
      <c r="I283" s="3"/>
    </row>
    <row r="284" spans="1:9" x14ac:dyDescent="0.2">
      <c r="A284" s="71"/>
      <c r="B284" s="19"/>
      <c r="C284" s="19"/>
      <c r="D284" s="34" t="s">
        <v>265</v>
      </c>
      <c r="E284" s="34"/>
      <c r="F284" s="19"/>
      <c r="G284" s="74">
        <v>-21882336.600000001</v>
      </c>
      <c r="I284" s="3"/>
    </row>
    <row r="285" spans="1:9" x14ac:dyDescent="0.2">
      <c r="A285" s="71"/>
      <c r="B285" s="19"/>
      <c r="C285" s="19"/>
      <c r="D285" s="34" t="s">
        <v>266</v>
      </c>
      <c r="E285" s="34"/>
      <c r="F285" s="19"/>
      <c r="G285" s="74"/>
      <c r="I285" s="3"/>
    </row>
    <row r="286" spans="1:9" x14ac:dyDescent="0.2">
      <c r="A286" s="71"/>
      <c r="B286" s="19"/>
      <c r="C286" s="19"/>
      <c r="D286" s="34" t="s">
        <v>267</v>
      </c>
      <c r="E286" s="34"/>
      <c r="F286" s="80">
        <v>44043</v>
      </c>
      <c r="G286" s="74">
        <f>+Julio!G306*-1</f>
        <v>20886202.800000001</v>
      </c>
      <c r="I286" s="3"/>
    </row>
    <row r="287" spans="1:9" x14ac:dyDescent="0.2">
      <c r="A287" s="71"/>
      <c r="B287" s="19"/>
      <c r="C287" s="19"/>
      <c r="D287" s="34" t="s">
        <v>266</v>
      </c>
      <c r="E287" s="34"/>
      <c r="F287" s="19"/>
      <c r="G287" s="74" t="s">
        <v>262</v>
      </c>
      <c r="I287" s="3"/>
    </row>
    <row r="288" spans="1:9" x14ac:dyDescent="0.2">
      <c r="A288" s="71"/>
      <c r="B288" s="19"/>
      <c r="C288" s="19"/>
      <c r="D288" s="34" t="s">
        <v>268</v>
      </c>
      <c r="E288" s="34"/>
      <c r="F288" s="19"/>
      <c r="G288" s="74">
        <f>2435198.34-5000</f>
        <v>2430198.34</v>
      </c>
      <c r="I288" s="3"/>
    </row>
    <row r="289" spans="1:9" x14ac:dyDescent="0.2">
      <c r="A289" s="71"/>
      <c r="B289" s="19"/>
      <c r="C289" s="19"/>
      <c r="D289" s="34" t="s">
        <v>264</v>
      </c>
      <c r="E289" s="34"/>
      <c r="F289" s="19"/>
      <c r="G289" s="74"/>
      <c r="I289" s="3"/>
    </row>
    <row r="290" spans="1:9" x14ac:dyDescent="0.2">
      <c r="A290" s="71"/>
      <c r="B290" s="19"/>
      <c r="C290" s="19"/>
      <c r="D290" s="34" t="s">
        <v>269</v>
      </c>
      <c r="E290" s="34"/>
      <c r="F290" s="80">
        <f>+F286</f>
        <v>44043</v>
      </c>
      <c r="G290" s="74">
        <f>+Julio!G314*-1+0.01</f>
        <v>-952953.85</v>
      </c>
      <c r="I290" s="3"/>
    </row>
    <row r="291" spans="1:9" x14ac:dyDescent="0.2">
      <c r="A291" s="71"/>
      <c r="B291" s="19"/>
      <c r="C291" s="19"/>
      <c r="D291" s="34" t="s">
        <v>266</v>
      </c>
      <c r="E291" s="34"/>
      <c r="F291" s="19"/>
      <c r="G291" s="74"/>
      <c r="I291" s="3"/>
    </row>
    <row r="292" spans="1:9" x14ac:dyDescent="0.2">
      <c r="A292" s="71"/>
      <c r="B292" s="19"/>
      <c r="C292" s="19"/>
      <c r="D292" s="34" t="s">
        <v>270</v>
      </c>
      <c r="E292" s="34"/>
      <c r="F292" s="19"/>
      <c r="G292" s="74">
        <v>953650.29</v>
      </c>
      <c r="I292" s="3"/>
    </row>
    <row r="293" spans="1:9" x14ac:dyDescent="0.2">
      <c r="A293" s="71"/>
      <c r="B293" s="19"/>
      <c r="C293" s="19"/>
      <c r="D293" s="34" t="s">
        <v>271</v>
      </c>
      <c r="E293" s="34"/>
      <c r="F293" s="19"/>
      <c r="G293" s="74"/>
      <c r="I293" s="3"/>
    </row>
    <row r="294" spans="1:9" ht="12" thickBot="1" x14ac:dyDescent="0.25">
      <c r="A294" s="81" t="s">
        <v>272</v>
      </c>
      <c r="B294" s="82"/>
      <c r="C294" s="83">
        <f>SUM(C273:C292)+0.01</f>
        <v>11128635.892999999</v>
      </c>
      <c r="D294" s="84" t="s">
        <v>272</v>
      </c>
      <c r="E294" s="84"/>
      <c r="F294" s="82"/>
      <c r="G294" s="83">
        <f>SUM(G282:G293)</f>
        <v>11128635.890000001</v>
      </c>
      <c r="H294" s="69"/>
      <c r="I294" s="3"/>
    </row>
    <row r="316" spans="1:9" x14ac:dyDescent="0.2">
      <c r="A316" s="62"/>
      <c r="C316" s="3"/>
      <c r="D316" s="3"/>
      <c r="E316" s="3"/>
      <c r="F316" s="3"/>
      <c r="I316" s="3"/>
    </row>
  </sheetData>
  <mergeCells count="8">
    <mergeCell ref="A272:C272"/>
    <mergeCell ref="D272:G272"/>
    <mergeCell ref="B2:C2"/>
    <mergeCell ref="B3:C3"/>
    <mergeCell ref="B135:C135"/>
    <mergeCell ref="B136:C136"/>
    <mergeCell ref="B266:C266"/>
    <mergeCell ref="B267:C267"/>
  </mergeCells>
  <pageMargins left="0.51181102362204722" right="0.51181102362204722" top="0.74803149606299213" bottom="0.74803149606299213" header="0.31496062992125984" footer="0.31496062992125984"/>
  <pageSetup scale="95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8"/>
  <sheetViews>
    <sheetView topLeftCell="A250" workbookViewId="0">
      <selection activeCell="B265" sqref="B265"/>
    </sheetView>
  </sheetViews>
  <sheetFormatPr baseColWidth="10" defaultColWidth="11.42578125" defaultRowHeight="11.25" x14ac:dyDescent="0.2"/>
  <cols>
    <col min="1" max="1" width="9.140625" style="3" customWidth="1"/>
    <col min="2" max="2" width="21.140625" style="3" customWidth="1"/>
    <col min="3" max="3" width="13.5703125" style="4" customWidth="1"/>
    <col min="4" max="6" width="12.7109375" style="4" customWidth="1"/>
    <col min="7" max="7" width="12.7109375" style="3" customWidth="1"/>
    <col min="8" max="8" width="18.140625" style="3" customWidth="1"/>
    <col min="9" max="9" width="12.7109375" style="4" bestFit="1" customWidth="1"/>
    <col min="10" max="10" width="13" style="3" bestFit="1" customWidth="1"/>
    <col min="11" max="16384" width="11.42578125" style="3"/>
  </cols>
  <sheetData>
    <row r="2" spans="1:11" x14ac:dyDescent="0.2">
      <c r="B2" s="94" t="s">
        <v>227</v>
      </c>
      <c r="C2" s="94"/>
    </row>
    <row r="3" spans="1:11" x14ac:dyDescent="0.2">
      <c r="B3" s="94" t="s">
        <v>92</v>
      </c>
      <c r="C3" s="94"/>
    </row>
    <row r="4" spans="1:11" x14ac:dyDescent="0.2">
      <c r="B4" s="5"/>
      <c r="C4" s="6"/>
    </row>
    <row r="5" spans="1:11" x14ac:dyDescent="0.2">
      <c r="B5" s="5" t="s">
        <v>250</v>
      </c>
      <c r="C5" s="6"/>
      <c r="F5" s="33" t="s">
        <v>289</v>
      </c>
    </row>
    <row r="6" spans="1:11" x14ac:dyDescent="0.2">
      <c r="B6" s="8"/>
    </row>
    <row r="7" spans="1:11" x14ac:dyDescent="0.2">
      <c r="B7" s="5"/>
      <c r="C7" s="4" t="s">
        <v>249</v>
      </c>
      <c r="D7" s="1" t="s">
        <v>243</v>
      </c>
      <c r="E7" s="1" t="s">
        <v>244</v>
      </c>
      <c r="F7" s="3"/>
      <c r="G7" s="4"/>
    </row>
    <row r="8" spans="1:11" x14ac:dyDescent="0.2">
      <c r="B8" s="5"/>
      <c r="D8" s="2" t="s">
        <v>245</v>
      </c>
      <c r="E8" s="2" t="s">
        <v>246</v>
      </c>
      <c r="F8" s="9" t="s">
        <v>247</v>
      </c>
      <c r="G8" s="9" t="s">
        <v>248</v>
      </c>
    </row>
    <row r="9" spans="1:11" x14ac:dyDescent="0.2">
      <c r="A9" s="10" t="s">
        <v>2</v>
      </c>
      <c r="B9" s="11" t="s">
        <v>3</v>
      </c>
      <c r="C9" s="12">
        <f>+C11+C52</f>
        <v>140308042</v>
      </c>
      <c r="D9" s="12">
        <f>+D11+D52</f>
        <v>66890779.183000013</v>
      </c>
      <c r="E9" s="12">
        <f>+E11+E52</f>
        <v>6942324.4000000004</v>
      </c>
      <c r="F9" s="12">
        <f>+F11+F52</f>
        <v>142735738.75600004</v>
      </c>
      <c r="G9" s="12">
        <f>+G11+G52</f>
        <v>124301703.24399999</v>
      </c>
    </row>
    <row r="10" spans="1:11" x14ac:dyDescent="0.2">
      <c r="A10" s="13"/>
      <c r="B10" s="13"/>
      <c r="C10" s="14"/>
    </row>
    <row r="11" spans="1:11" x14ac:dyDescent="0.2">
      <c r="A11" s="10" t="s">
        <v>4</v>
      </c>
      <c r="B11" s="11" t="s">
        <v>5</v>
      </c>
      <c r="C11" s="12">
        <f t="shared" ref="C11:D11" si="0">+C12</f>
        <v>13578642</v>
      </c>
      <c r="D11" s="12">
        <f t="shared" si="0"/>
        <v>4412874.1099999994</v>
      </c>
      <c r="E11" s="12">
        <f>+E12</f>
        <v>517594.3</v>
      </c>
      <c r="F11" s="12">
        <f>+F12+F52</f>
        <v>73833103.583000019</v>
      </c>
      <c r="G11" s="12">
        <f>+G12+G52</f>
        <v>66474938.416999996</v>
      </c>
    </row>
    <row r="12" spans="1:11" x14ac:dyDescent="0.2">
      <c r="A12" s="15" t="s">
        <v>6</v>
      </c>
      <c r="B12" s="16" t="s">
        <v>7</v>
      </c>
      <c r="C12" s="12">
        <f>+C13+C27+C32+C43+C47</f>
        <v>13578642</v>
      </c>
      <c r="D12" s="12">
        <f>+D13+D27+D32+D43+D47</f>
        <v>4412874.1099999994</v>
      </c>
      <c r="E12" s="12">
        <f>+E13+E27+E32+E43+E47</f>
        <v>517594.3</v>
      </c>
      <c r="F12" s="12">
        <f>+F13+F27+F32+F43+F47</f>
        <v>4930468.4099999992</v>
      </c>
      <c r="G12" s="12">
        <f>+G13+G27+G32+G43+G47</f>
        <v>8648173.5899999999</v>
      </c>
      <c r="H12" s="17"/>
    </row>
    <row r="13" spans="1:11" x14ac:dyDescent="0.2">
      <c r="A13" s="15" t="s">
        <v>8</v>
      </c>
      <c r="B13" s="16" t="s">
        <v>9</v>
      </c>
      <c r="C13" s="12">
        <f t="shared" ref="C13:G13" si="1">SUM(C14:C25)</f>
        <v>613942</v>
      </c>
      <c r="D13" s="12">
        <f t="shared" si="1"/>
        <v>827236.91</v>
      </c>
      <c r="E13" s="12">
        <f t="shared" si="1"/>
        <v>103857</v>
      </c>
      <c r="F13" s="12">
        <f t="shared" si="1"/>
        <v>931093.91</v>
      </c>
      <c r="G13" s="12">
        <f t="shared" si="1"/>
        <v>-317151.91000000003</v>
      </c>
    </row>
    <row r="14" spans="1:11" x14ac:dyDescent="0.2">
      <c r="A14" s="18" t="s">
        <v>10</v>
      </c>
      <c r="B14" s="19" t="s">
        <v>11</v>
      </c>
      <c r="C14" s="20">
        <v>407400</v>
      </c>
      <c r="D14" s="4">
        <f>+Agosto!F14</f>
        <v>719159.91</v>
      </c>
      <c r="E14" s="4">
        <v>97547</v>
      </c>
      <c r="F14" s="4">
        <f>+E14+D14</f>
        <v>816706.91</v>
      </c>
      <c r="G14" s="17">
        <f>+C14-F14</f>
        <v>-409306.91000000003</v>
      </c>
      <c r="H14" s="64"/>
      <c r="I14" s="85"/>
      <c r="J14" s="65"/>
      <c r="K14" s="20"/>
    </row>
    <row r="15" spans="1:11" x14ac:dyDescent="0.2">
      <c r="A15" s="18" t="s">
        <v>12</v>
      </c>
      <c r="B15" s="19" t="s">
        <v>13</v>
      </c>
      <c r="D15" s="4">
        <f>+Agosto!F15</f>
        <v>1870</v>
      </c>
      <c r="F15" s="4">
        <f t="shared" ref="F15:F25" si="2">+E15+D15</f>
        <v>1870</v>
      </c>
      <c r="G15" s="17">
        <f t="shared" ref="G15:G25" si="3">+C15-F15</f>
        <v>-1870</v>
      </c>
      <c r="H15" s="64"/>
      <c r="I15" s="85"/>
      <c r="J15" s="65"/>
      <c r="K15" s="20"/>
    </row>
    <row r="16" spans="1:11" x14ac:dyDescent="0.2">
      <c r="A16" s="18" t="s">
        <v>14</v>
      </c>
      <c r="B16" s="19" t="s">
        <v>15</v>
      </c>
      <c r="D16" s="4">
        <f>+Agosto!F16</f>
        <v>0</v>
      </c>
      <c r="F16" s="4">
        <f t="shared" si="2"/>
        <v>0</v>
      </c>
      <c r="G16" s="17">
        <f t="shared" si="3"/>
        <v>0</v>
      </c>
      <c r="H16" s="64"/>
      <c r="I16" s="85"/>
      <c r="J16" s="65"/>
      <c r="K16" s="20"/>
    </row>
    <row r="17" spans="1:11" x14ac:dyDescent="0.2">
      <c r="A17" s="18" t="s">
        <v>16</v>
      </c>
      <c r="B17" s="19" t="s">
        <v>17</v>
      </c>
      <c r="D17" s="4">
        <f>+Agosto!F17</f>
        <v>0</v>
      </c>
      <c r="F17" s="4">
        <f t="shared" si="2"/>
        <v>0</v>
      </c>
      <c r="G17" s="17">
        <f t="shared" si="3"/>
        <v>0</v>
      </c>
      <c r="H17" s="64"/>
      <c r="I17" s="85"/>
      <c r="J17" s="65"/>
      <c r="K17" s="20"/>
    </row>
    <row r="18" spans="1:11" x14ac:dyDescent="0.2">
      <c r="A18" s="18" t="s">
        <v>18</v>
      </c>
      <c r="B18" s="19" t="s">
        <v>19</v>
      </c>
      <c r="C18" s="4">
        <v>98882</v>
      </c>
      <c r="D18" s="4">
        <f>+Agosto!F18</f>
        <v>51392</v>
      </c>
      <c r="E18" s="4">
        <v>2620</v>
      </c>
      <c r="F18" s="4">
        <f t="shared" si="2"/>
        <v>54012</v>
      </c>
      <c r="G18" s="17">
        <f t="shared" si="3"/>
        <v>44870</v>
      </c>
      <c r="H18" s="64"/>
      <c r="I18" s="85"/>
      <c r="J18" s="65"/>
      <c r="K18" s="20"/>
    </row>
    <row r="19" spans="1:11" x14ac:dyDescent="0.2">
      <c r="A19" s="18" t="s">
        <v>20</v>
      </c>
      <c r="B19" s="19" t="s">
        <v>21</v>
      </c>
      <c r="C19" s="4">
        <v>36400</v>
      </c>
      <c r="D19" s="4">
        <f>+Agosto!F19</f>
        <v>12115</v>
      </c>
      <c r="E19" s="4">
        <v>790</v>
      </c>
      <c r="F19" s="4">
        <f t="shared" si="2"/>
        <v>12905</v>
      </c>
      <c r="G19" s="17">
        <f t="shared" si="3"/>
        <v>23495</v>
      </c>
      <c r="H19" s="64"/>
      <c r="I19" s="85"/>
      <c r="J19" s="65"/>
      <c r="K19" s="20"/>
    </row>
    <row r="20" spans="1:11" x14ac:dyDescent="0.2">
      <c r="A20" s="18" t="s">
        <v>22</v>
      </c>
      <c r="B20" s="19" t="s">
        <v>23</v>
      </c>
      <c r="D20" s="4">
        <f>+Agosto!F20</f>
        <v>0</v>
      </c>
      <c r="F20" s="4">
        <f t="shared" si="2"/>
        <v>0</v>
      </c>
      <c r="G20" s="17">
        <f t="shared" si="3"/>
        <v>0</v>
      </c>
      <c r="H20" s="64"/>
      <c r="I20" s="85"/>
      <c r="J20" s="65"/>
      <c r="K20" s="20"/>
    </row>
    <row r="21" spans="1:11" x14ac:dyDescent="0.2">
      <c r="A21" s="18" t="s">
        <v>24</v>
      </c>
      <c r="B21" s="19" t="s">
        <v>25</v>
      </c>
      <c r="D21" s="4">
        <f>+Agosto!F21</f>
        <v>0</v>
      </c>
      <c r="F21" s="4">
        <f t="shared" si="2"/>
        <v>0</v>
      </c>
      <c r="G21" s="17">
        <f t="shared" si="3"/>
        <v>0</v>
      </c>
      <c r="H21" s="64"/>
      <c r="I21" s="85"/>
      <c r="J21" s="20"/>
      <c r="K21" s="20"/>
    </row>
    <row r="22" spans="1:11" x14ac:dyDescent="0.2">
      <c r="A22" s="18" t="s">
        <v>26</v>
      </c>
      <c r="B22" s="19" t="s">
        <v>27</v>
      </c>
      <c r="C22" s="4">
        <v>47460</v>
      </c>
      <c r="D22" s="4">
        <f>+Agosto!F22</f>
        <v>31700</v>
      </c>
      <c r="E22" s="4">
        <v>2900</v>
      </c>
      <c r="F22" s="4">
        <f t="shared" si="2"/>
        <v>34600</v>
      </c>
      <c r="G22" s="17">
        <f t="shared" si="3"/>
        <v>12860</v>
      </c>
      <c r="H22" s="64"/>
      <c r="I22" s="85"/>
      <c r="J22" s="20"/>
      <c r="K22" s="20"/>
    </row>
    <row r="23" spans="1:11" x14ac:dyDescent="0.2">
      <c r="A23" s="18" t="s">
        <v>28</v>
      </c>
      <c r="B23" s="19" t="s">
        <v>29</v>
      </c>
      <c r="D23" s="4">
        <f>+Agosto!F23</f>
        <v>0</v>
      </c>
      <c r="F23" s="4">
        <f t="shared" si="2"/>
        <v>0</v>
      </c>
      <c r="G23" s="17">
        <f t="shared" si="3"/>
        <v>0</v>
      </c>
      <c r="H23" s="64"/>
      <c r="I23" s="85"/>
      <c r="J23" s="20"/>
      <c r="K23" s="20"/>
    </row>
    <row r="24" spans="1:11" x14ac:dyDescent="0.2">
      <c r="A24" s="18" t="s">
        <v>230</v>
      </c>
      <c r="B24" s="3" t="s">
        <v>234</v>
      </c>
      <c r="C24" s="4">
        <v>23800</v>
      </c>
      <c r="D24" s="4">
        <f>+Agosto!F24</f>
        <v>8500</v>
      </c>
      <c r="F24" s="4">
        <f t="shared" si="2"/>
        <v>8500</v>
      </c>
      <c r="G24" s="17">
        <f t="shared" si="3"/>
        <v>15300</v>
      </c>
      <c r="J24" s="4"/>
    </row>
    <row r="25" spans="1:11" x14ac:dyDescent="0.2">
      <c r="A25" s="18" t="s">
        <v>242</v>
      </c>
      <c r="B25" s="19" t="s">
        <v>226</v>
      </c>
      <c r="D25" s="4">
        <f>+Agosto!F25</f>
        <v>2500</v>
      </c>
      <c r="F25" s="4">
        <f t="shared" si="2"/>
        <v>2500</v>
      </c>
      <c r="G25" s="17">
        <f t="shared" si="3"/>
        <v>-2500</v>
      </c>
      <c r="J25" s="4"/>
    </row>
    <row r="26" spans="1:11" x14ac:dyDescent="0.2">
      <c r="A26" s="19"/>
      <c r="B26" s="19"/>
      <c r="G26" s="21"/>
      <c r="J26" s="4"/>
    </row>
    <row r="27" spans="1:11" x14ac:dyDescent="0.2">
      <c r="A27" s="15" t="s">
        <v>30</v>
      </c>
      <c r="B27" s="16" t="s">
        <v>31</v>
      </c>
      <c r="C27" s="22">
        <f>SUM(C28:C30)</f>
        <v>1505000</v>
      </c>
      <c r="D27" s="22">
        <f t="shared" ref="D27:G27" si="4">SUM(D28:D30)</f>
        <v>1356363.13</v>
      </c>
      <c r="E27" s="22">
        <f t="shared" si="4"/>
        <v>70572.25</v>
      </c>
      <c r="F27" s="22">
        <f t="shared" si="4"/>
        <v>1426935.38</v>
      </c>
      <c r="G27" s="22">
        <f t="shared" si="4"/>
        <v>78064.620000000112</v>
      </c>
      <c r="J27" s="4"/>
    </row>
    <row r="28" spans="1:11" x14ac:dyDescent="0.2">
      <c r="A28" s="18" t="s">
        <v>32</v>
      </c>
      <c r="B28" s="19" t="s">
        <v>33</v>
      </c>
      <c r="C28" s="4">
        <v>1505000</v>
      </c>
      <c r="D28" s="4">
        <f>+Agosto!F28</f>
        <v>1356363.13</v>
      </c>
      <c r="E28" s="20">
        <v>70572.25</v>
      </c>
      <c r="F28" s="4">
        <f t="shared" ref="F28:F30" si="5">+E28+D28</f>
        <v>1426935.38</v>
      </c>
      <c r="G28" s="17">
        <f t="shared" ref="G28:G30" si="6">+C28-F28</f>
        <v>78064.620000000112</v>
      </c>
    </row>
    <row r="29" spans="1:11" x14ac:dyDescent="0.2">
      <c r="A29" s="18" t="s">
        <v>34</v>
      </c>
      <c r="D29" s="4">
        <f>+Agosto!F29</f>
        <v>0</v>
      </c>
      <c r="F29" s="4">
        <f t="shared" si="5"/>
        <v>0</v>
      </c>
      <c r="G29" s="17">
        <f t="shared" si="6"/>
        <v>0</v>
      </c>
    </row>
    <row r="30" spans="1:11" x14ac:dyDescent="0.2">
      <c r="A30" s="18" t="s">
        <v>35</v>
      </c>
      <c r="D30" s="4">
        <f>+Agosto!F30</f>
        <v>0</v>
      </c>
      <c r="F30" s="4">
        <f t="shared" si="5"/>
        <v>0</v>
      </c>
      <c r="G30" s="17">
        <f t="shared" si="6"/>
        <v>0</v>
      </c>
    </row>
    <row r="31" spans="1:11" x14ac:dyDescent="0.2">
      <c r="A31" s="18"/>
      <c r="B31" s="19"/>
      <c r="G31" s="21"/>
    </row>
    <row r="32" spans="1:11" x14ac:dyDescent="0.2">
      <c r="A32" s="15" t="s">
        <v>36</v>
      </c>
      <c r="B32" s="16" t="s">
        <v>37</v>
      </c>
      <c r="C32" s="22">
        <f>SUM(C33:C41)</f>
        <v>11459700</v>
      </c>
      <c r="D32" s="22">
        <f t="shared" ref="D32:G32" si="7">SUM(D33:D41)</f>
        <v>141856</v>
      </c>
      <c r="E32" s="22">
        <f t="shared" si="7"/>
        <v>16975</v>
      </c>
      <c r="F32" s="22">
        <f t="shared" si="7"/>
        <v>158831</v>
      </c>
      <c r="G32" s="22">
        <f t="shared" si="7"/>
        <v>11300869</v>
      </c>
    </row>
    <row r="33" spans="1:9" x14ac:dyDescent="0.2">
      <c r="A33" s="18" t="s">
        <v>38</v>
      </c>
      <c r="B33" s="19" t="s">
        <v>39</v>
      </c>
      <c r="D33" s="4">
        <f>+Agosto!F33</f>
        <v>0</v>
      </c>
      <c r="F33" s="4">
        <f t="shared" ref="F33:F38" si="8">+E33+D33</f>
        <v>0</v>
      </c>
      <c r="G33" s="17">
        <f t="shared" ref="G33:G38" si="9">+C33-F33</f>
        <v>0</v>
      </c>
    </row>
    <row r="34" spans="1:9" x14ac:dyDescent="0.2">
      <c r="A34" s="18" t="s">
        <v>40</v>
      </c>
      <c r="B34" s="3" t="s">
        <v>41</v>
      </c>
      <c r="D34" s="4">
        <f>+Agosto!F34</f>
        <v>0</v>
      </c>
      <c r="F34" s="4">
        <f t="shared" si="8"/>
        <v>0</v>
      </c>
      <c r="G34" s="17">
        <f t="shared" si="9"/>
        <v>0</v>
      </c>
    </row>
    <row r="35" spans="1:9" x14ac:dyDescent="0.2">
      <c r="A35" s="18" t="s">
        <v>42</v>
      </c>
      <c r="B35" s="3" t="s">
        <v>43</v>
      </c>
      <c r="D35" s="4">
        <f>+Agosto!F35</f>
        <v>0</v>
      </c>
      <c r="F35" s="4">
        <f t="shared" si="8"/>
        <v>0</v>
      </c>
      <c r="G35" s="17">
        <f t="shared" si="9"/>
        <v>0</v>
      </c>
    </row>
    <row r="36" spans="1:9" x14ac:dyDescent="0.2">
      <c r="A36" s="18" t="s">
        <v>44</v>
      </c>
      <c r="B36" s="3" t="s">
        <v>45</v>
      </c>
      <c r="D36" s="4">
        <f>+Agosto!F36</f>
        <v>0</v>
      </c>
      <c r="F36" s="4">
        <f t="shared" si="8"/>
        <v>0</v>
      </c>
      <c r="G36" s="17">
        <f t="shared" si="9"/>
        <v>0</v>
      </c>
    </row>
    <row r="37" spans="1:9" x14ac:dyDescent="0.2">
      <c r="A37" s="18" t="s">
        <v>46</v>
      </c>
      <c r="B37" s="3" t="s">
        <v>47</v>
      </c>
      <c r="D37" s="4">
        <f>+Agosto!F37</f>
        <v>0</v>
      </c>
      <c r="F37" s="4">
        <f t="shared" si="8"/>
        <v>0</v>
      </c>
      <c r="G37" s="17">
        <f t="shared" si="9"/>
        <v>0</v>
      </c>
    </row>
    <row r="38" spans="1:9" x14ac:dyDescent="0.2">
      <c r="A38" s="18" t="s">
        <v>228</v>
      </c>
      <c r="B38" s="19" t="s">
        <v>229</v>
      </c>
      <c r="C38" s="4">
        <f>+Marzo!D17</f>
        <v>0</v>
      </c>
      <c r="D38" s="4">
        <f>+Agosto!F38</f>
        <v>53725</v>
      </c>
      <c r="E38" s="4">
        <v>14400</v>
      </c>
      <c r="F38" s="4">
        <f t="shared" si="8"/>
        <v>68125</v>
      </c>
      <c r="G38" s="17">
        <f t="shared" si="9"/>
        <v>-68125</v>
      </c>
    </row>
    <row r="39" spans="1:9" x14ac:dyDescent="0.2">
      <c r="A39" s="18" t="s">
        <v>305</v>
      </c>
      <c r="B39" s="19" t="s">
        <v>308</v>
      </c>
      <c r="D39" s="4">
        <f>+Agosto!F39</f>
        <v>900</v>
      </c>
      <c r="F39" s="4">
        <f t="shared" ref="F39:F40" si="10">+E39+D39</f>
        <v>900</v>
      </c>
      <c r="G39" s="17">
        <f t="shared" ref="G39:G40" si="11">+C39-F39</f>
        <v>-900</v>
      </c>
    </row>
    <row r="40" spans="1:9" x14ac:dyDescent="0.2">
      <c r="A40" s="18" t="s">
        <v>306</v>
      </c>
      <c r="B40" s="19" t="s">
        <v>226</v>
      </c>
      <c r="C40" s="4">
        <v>647080</v>
      </c>
      <c r="D40" s="4">
        <f>+Agosto!F40</f>
        <v>87231</v>
      </c>
      <c r="E40" s="4">
        <v>2575</v>
      </c>
      <c r="F40" s="4">
        <f t="shared" si="10"/>
        <v>89806</v>
      </c>
      <c r="G40" s="17">
        <f t="shared" si="11"/>
        <v>557274</v>
      </c>
    </row>
    <row r="41" spans="1:9" x14ac:dyDescent="0.2">
      <c r="A41" s="18" t="s">
        <v>332</v>
      </c>
      <c r="B41" s="19" t="s">
        <v>333</v>
      </c>
      <c r="C41" s="4">
        <v>10812620</v>
      </c>
      <c r="D41" s="4">
        <f>+Agosto!F41</f>
        <v>0</v>
      </c>
      <c r="F41" s="4">
        <f t="shared" ref="F41" si="12">+E41+D41</f>
        <v>0</v>
      </c>
      <c r="G41" s="17">
        <f t="shared" ref="G41" si="13">+C41-F41</f>
        <v>10812620</v>
      </c>
    </row>
    <row r="42" spans="1:9" x14ac:dyDescent="0.2">
      <c r="A42" s="18"/>
      <c r="B42" s="19"/>
    </row>
    <row r="43" spans="1:9" x14ac:dyDescent="0.2">
      <c r="A43" s="15" t="s">
        <v>48</v>
      </c>
      <c r="B43" s="16" t="s">
        <v>49</v>
      </c>
      <c r="C43" s="23">
        <f>+C44+C45</f>
        <v>0</v>
      </c>
      <c r="D43" s="23">
        <f t="shared" ref="D43:G43" si="14">+D44+D45</f>
        <v>1984336.55</v>
      </c>
      <c r="E43" s="23">
        <f t="shared" si="14"/>
        <v>279809.09999999998</v>
      </c>
      <c r="F43" s="23">
        <f t="shared" si="14"/>
        <v>2264145.65</v>
      </c>
      <c r="G43" s="23">
        <f t="shared" si="14"/>
        <v>-2264145.65</v>
      </c>
    </row>
    <row r="44" spans="1:9" x14ac:dyDescent="0.2">
      <c r="A44" s="18" t="s">
        <v>50</v>
      </c>
      <c r="B44" s="24" t="s">
        <v>51</v>
      </c>
      <c r="D44" s="4">
        <f>+Agosto!F44</f>
        <v>1806783.75</v>
      </c>
      <c r="E44" s="4">
        <v>256126.1</v>
      </c>
      <c r="F44" s="4">
        <f t="shared" ref="F44" si="15">+E44+D44</f>
        <v>2062909.85</v>
      </c>
      <c r="G44" s="17">
        <f t="shared" ref="G44" si="16">+C44-F44</f>
        <v>-2062909.85</v>
      </c>
    </row>
    <row r="45" spans="1:9" x14ac:dyDescent="0.2">
      <c r="A45" s="18" t="s">
        <v>295</v>
      </c>
      <c r="B45" s="24" t="s">
        <v>307</v>
      </c>
      <c r="D45" s="4">
        <f>+Agosto!F45</f>
        <v>177552.80000000002</v>
      </c>
      <c r="E45" s="4">
        <v>23683</v>
      </c>
      <c r="F45" s="4">
        <f t="shared" ref="F45" si="17">+E45+D45</f>
        <v>201235.80000000002</v>
      </c>
      <c r="G45" s="17">
        <f t="shared" ref="G45" si="18">+C45-F45</f>
        <v>-201235.80000000002</v>
      </c>
    </row>
    <row r="46" spans="1:9" x14ac:dyDescent="0.2">
      <c r="A46" s="18"/>
      <c r="B46" s="19"/>
    </row>
    <row r="47" spans="1:9" s="27" customFormat="1" x14ac:dyDescent="0.2">
      <c r="A47" s="15" t="s">
        <v>52</v>
      </c>
      <c r="B47" s="25" t="s">
        <v>53</v>
      </c>
      <c r="C47" s="26">
        <f>+C48</f>
        <v>0</v>
      </c>
      <c r="D47" s="26">
        <f t="shared" ref="D47:G47" si="19">+D48</f>
        <v>103081.52</v>
      </c>
      <c r="E47" s="26">
        <f t="shared" si="19"/>
        <v>46380.95</v>
      </c>
      <c r="F47" s="26">
        <f t="shared" si="19"/>
        <v>149462.47</v>
      </c>
      <c r="G47" s="26">
        <f t="shared" si="19"/>
        <v>-149462.47</v>
      </c>
      <c r="I47" s="6"/>
    </row>
    <row r="48" spans="1:9" x14ac:dyDescent="0.2">
      <c r="A48" s="28" t="s">
        <v>54</v>
      </c>
      <c r="B48" s="19" t="s">
        <v>55</v>
      </c>
      <c r="D48" s="4">
        <f>+Agosto!F48</f>
        <v>103081.52</v>
      </c>
      <c r="E48" s="4">
        <v>46380.95</v>
      </c>
      <c r="F48" s="4">
        <f t="shared" ref="F48" si="20">+E48+D48</f>
        <v>149462.47</v>
      </c>
      <c r="G48" s="17">
        <f t="shared" ref="G48" si="21">+C48-F48</f>
        <v>-149462.47</v>
      </c>
    </row>
    <row r="49" spans="1:9" x14ac:dyDescent="0.2">
      <c r="A49" s="18"/>
      <c r="B49" s="19"/>
    </row>
    <row r="50" spans="1:9" x14ac:dyDescent="0.2">
      <c r="A50" s="18"/>
      <c r="B50" s="19"/>
    </row>
    <row r="51" spans="1:9" x14ac:dyDescent="0.2">
      <c r="A51" s="18"/>
      <c r="B51" s="19"/>
      <c r="I51" s="3"/>
    </row>
    <row r="52" spans="1:9" x14ac:dyDescent="0.2">
      <c r="A52" s="15" t="s">
        <v>56</v>
      </c>
      <c r="B52" s="16" t="s">
        <v>57</v>
      </c>
      <c r="C52" s="22">
        <f>+C53</f>
        <v>126729400</v>
      </c>
      <c r="D52" s="22">
        <f t="shared" ref="D52:G52" si="22">+D53</f>
        <v>62477905.073000014</v>
      </c>
      <c r="E52" s="22">
        <f t="shared" si="22"/>
        <v>6424730.1000000006</v>
      </c>
      <c r="F52" s="22">
        <f t="shared" si="22"/>
        <v>68902635.173000023</v>
      </c>
      <c r="G52" s="22">
        <f t="shared" si="22"/>
        <v>57826764.826999992</v>
      </c>
      <c r="H52" s="17"/>
      <c r="I52" s="3"/>
    </row>
    <row r="53" spans="1:9" x14ac:dyDescent="0.2">
      <c r="A53" s="29" t="s">
        <v>58</v>
      </c>
      <c r="B53" s="13" t="s">
        <v>59</v>
      </c>
      <c r="C53" s="22">
        <f>SUM(C54:C66)</f>
        <v>126729400</v>
      </c>
      <c r="D53" s="22">
        <f t="shared" ref="D53:G53" si="23">SUM(D54:D66)</f>
        <v>62477905.073000014</v>
      </c>
      <c r="E53" s="22">
        <f t="shared" si="23"/>
        <v>6424730.1000000006</v>
      </c>
      <c r="F53" s="22">
        <f t="shared" si="23"/>
        <v>68902635.173000023</v>
      </c>
      <c r="G53" s="22">
        <f t="shared" si="23"/>
        <v>57826764.826999992</v>
      </c>
      <c r="I53" s="3"/>
    </row>
    <row r="54" spans="1:9" x14ac:dyDescent="0.2">
      <c r="A54" s="18" t="s">
        <v>60</v>
      </c>
      <c r="B54" s="19" t="s">
        <v>61</v>
      </c>
      <c r="C54" s="4">
        <v>36669400</v>
      </c>
      <c r="D54" s="4">
        <f>+Agosto!F54</f>
        <v>59703586.650000006</v>
      </c>
      <c r="E54" s="4">
        <v>6201847</v>
      </c>
      <c r="F54" s="4">
        <f t="shared" ref="F54:F62" si="24">+E54+D54</f>
        <v>65905433.650000006</v>
      </c>
      <c r="G54" s="17">
        <f t="shared" ref="G54:G62" si="25">+C54-F54</f>
        <v>-29236033.650000006</v>
      </c>
      <c r="I54" s="3"/>
    </row>
    <row r="55" spans="1:9" x14ac:dyDescent="0.2">
      <c r="A55" s="18" t="s">
        <v>62</v>
      </c>
      <c r="B55" s="19" t="s">
        <v>63</v>
      </c>
      <c r="D55" s="4">
        <f>+Agosto!F55</f>
        <v>0</v>
      </c>
      <c r="F55" s="4">
        <f t="shared" si="24"/>
        <v>0</v>
      </c>
      <c r="G55" s="17">
        <f t="shared" si="25"/>
        <v>0</v>
      </c>
      <c r="I55" s="3"/>
    </row>
    <row r="56" spans="1:9" x14ac:dyDescent="0.2">
      <c r="A56" s="18" t="s">
        <v>64</v>
      </c>
      <c r="B56" s="19" t="s">
        <v>65</v>
      </c>
      <c r="D56" s="4">
        <f>+Agosto!F56</f>
        <v>0</v>
      </c>
      <c r="F56" s="4">
        <f t="shared" si="24"/>
        <v>0</v>
      </c>
      <c r="G56" s="17">
        <f t="shared" si="25"/>
        <v>0</v>
      </c>
      <c r="I56" s="3"/>
    </row>
    <row r="57" spans="1:9" x14ac:dyDescent="0.2">
      <c r="A57" s="18" t="s">
        <v>66</v>
      </c>
      <c r="B57" s="19" t="s">
        <v>67</v>
      </c>
      <c r="C57" s="4">
        <v>1820000</v>
      </c>
      <c r="D57" s="4">
        <f>+Agosto!F57</f>
        <v>168816.7</v>
      </c>
      <c r="F57" s="4">
        <f t="shared" si="24"/>
        <v>168816.7</v>
      </c>
      <c r="G57" s="17">
        <f t="shared" si="25"/>
        <v>1651183.3</v>
      </c>
      <c r="I57" s="3"/>
    </row>
    <row r="58" spans="1:9" x14ac:dyDescent="0.2">
      <c r="A58" s="18" t="s">
        <v>68</v>
      </c>
      <c r="B58" s="19" t="s">
        <v>69</v>
      </c>
      <c r="D58" s="4">
        <f>+Agosto!F58</f>
        <v>321500</v>
      </c>
      <c r="F58" s="4">
        <f t="shared" si="24"/>
        <v>321500</v>
      </c>
      <c r="G58" s="17">
        <f t="shared" si="25"/>
        <v>-321500</v>
      </c>
      <c r="I58" s="3"/>
    </row>
    <row r="59" spans="1:9" x14ac:dyDescent="0.2">
      <c r="A59" s="18" t="s">
        <v>70</v>
      </c>
      <c r="B59" s="19" t="s">
        <v>71</v>
      </c>
      <c r="C59" s="4">
        <v>420000</v>
      </c>
      <c r="D59" s="4">
        <f>+Agosto!F59</f>
        <v>393505.52</v>
      </c>
      <c r="E59" s="4">
        <v>46668.57</v>
      </c>
      <c r="F59" s="4">
        <f t="shared" si="24"/>
        <v>440174.09</v>
      </c>
      <c r="G59" s="17">
        <f t="shared" si="25"/>
        <v>-20174.090000000026</v>
      </c>
      <c r="I59" s="3"/>
    </row>
    <row r="60" spans="1:9" x14ac:dyDescent="0.2">
      <c r="A60" s="18" t="s">
        <v>72</v>
      </c>
      <c r="B60" s="19" t="s">
        <v>233</v>
      </c>
      <c r="C60" s="4">
        <v>1820000</v>
      </c>
      <c r="D60" s="4">
        <f>+Agosto!F60</f>
        <v>585819.68000000005</v>
      </c>
      <c r="E60" s="4">
        <v>84309.41</v>
      </c>
      <c r="F60" s="4">
        <f t="shared" si="24"/>
        <v>670129.09000000008</v>
      </c>
      <c r="G60" s="17">
        <f t="shared" si="25"/>
        <v>1149870.9099999999</v>
      </c>
      <c r="I60" s="3"/>
    </row>
    <row r="61" spans="1:9" x14ac:dyDescent="0.2">
      <c r="A61" s="18" t="s">
        <v>73</v>
      </c>
      <c r="B61" s="19" t="s">
        <v>74</v>
      </c>
      <c r="D61" s="4">
        <f>+Agosto!F61</f>
        <v>518420</v>
      </c>
      <c r="F61" s="4">
        <f t="shared" si="24"/>
        <v>518420</v>
      </c>
      <c r="G61" s="17">
        <f t="shared" si="25"/>
        <v>-518420</v>
      </c>
      <c r="I61" s="3"/>
    </row>
    <row r="62" spans="1:9" x14ac:dyDescent="0.2">
      <c r="A62" s="18" t="s">
        <v>75</v>
      </c>
      <c r="B62" s="19" t="s">
        <v>275</v>
      </c>
      <c r="D62" s="4">
        <f>+Agosto!F62</f>
        <v>0</v>
      </c>
      <c r="E62" s="4">
        <v>30000</v>
      </c>
      <c r="F62" s="4">
        <f t="shared" si="24"/>
        <v>30000</v>
      </c>
      <c r="G62" s="17">
        <f t="shared" si="25"/>
        <v>-30000</v>
      </c>
      <c r="I62" s="3"/>
    </row>
    <row r="63" spans="1:9" x14ac:dyDescent="0.2">
      <c r="A63" s="18" t="s">
        <v>241</v>
      </c>
      <c r="B63" s="3" t="s">
        <v>294</v>
      </c>
      <c r="D63" s="4">
        <f>+Agosto!F63</f>
        <v>210000</v>
      </c>
      <c r="E63" s="4">
        <v>60000</v>
      </c>
      <c r="F63" s="4">
        <f t="shared" ref="F63" si="26">+E63+D63</f>
        <v>270000</v>
      </c>
      <c r="G63" s="17">
        <f t="shared" ref="G63" si="27">+C63-F63</f>
        <v>-270000</v>
      </c>
      <c r="I63" s="3"/>
    </row>
    <row r="64" spans="1:9" x14ac:dyDescent="0.2">
      <c r="A64" s="18" t="s">
        <v>274</v>
      </c>
      <c r="B64" s="19" t="s">
        <v>235</v>
      </c>
      <c r="D64" s="4">
        <f>+Agosto!F64</f>
        <v>37501.623</v>
      </c>
      <c r="E64" s="4">
        <v>1905.12</v>
      </c>
      <c r="F64" s="4">
        <f>+E64+D64</f>
        <v>39406.743000000002</v>
      </c>
      <c r="G64" s="17">
        <f>+C64-F64</f>
        <v>-39406.743000000002</v>
      </c>
      <c r="I64" s="3"/>
    </row>
    <row r="65" spans="1:9" x14ac:dyDescent="0.2">
      <c r="A65" s="18" t="s">
        <v>293</v>
      </c>
      <c r="B65" s="19" t="s">
        <v>318</v>
      </c>
      <c r="C65" s="3"/>
      <c r="D65" s="4">
        <f>+Agosto!F65</f>
        <v>538754.9</v>
      </c>
      <c r="F65" s="4">
        <f>+E65+D65</f>
        <v>538754.9</v>
      </c>
      <c r="G65" s="17">
        <f>+C65-F65</f>
        <v>-538754.9</v>
      </c>
      <c r="I65" s="3"/>
    </row>
    <row r="66" spans="1:9" x14ac:dyDescent="0.2">
      <c r="A66" s="18" t="s">
        <v>334</v>
      </c>
      <c r="B66" s="3" t="s">
        <v>335</v>
      </c>
      <c r="C66" s="4">
        <v>86000000</v>
      </c>
      <c r="F66" s="4">
        <f>+E66+D66</f>
        <v>0</v>
      </c>
      <c r="G66" s="17">
        <f>+C66-F66</f>
        <v>86000000</v>
      </c>
      <c r="I66" s="3"/>
    </row>
    <row r="67" spans="1:9" x14ac:dyDescent="0.2">
      <c r="A67" s="18"/>
      <c r="G67" s="17"/>
      <c r="I67" s="3"/>
    </row>
    <row r="68" spans="1:9" x14ac:dyDescent="0.2">
      <c r="A68" s="18"/>
      <c r="G68" s="17"/>
      <c r="I68" s="3"/>
    </row>
    <row r="69" spans="1:9" x14ac:dyDescent="0.2">
      <c r="A69" s="18"/>
      <c r="B69" s="5" t="s">
        <v>250</v>
      </c>
      <c r="C69" s="6"/>
      <c r="F69" s="33" t="s">
        <v>289</v>
      </c>
      <c r="G69" s="17"/>
      <c r="I69" s="3"/>
    </row>
    <row r="70" spans="1:9" x14ac:dyDescent="0.2">
      <c r="A70" s="18"/>
      <c r="G70" s="17"/>
      <c r="I70" s="3"/>
    </row>
    <row r="71" spans="1:9" x14ac:dyDescent="0.2">
      <c r="A71" s="18"/>
      <c r="G71" s="17"/>
      <c r="I71" s="3"/>
    </row>
    <row r="72" spans="1:9" x14ac:dyDescent="0.2">
      <c r="A72" s="18"/>
      <c r="G72" s="17"/>
      <c r="I72" s="3"/>
    </row>
    <row r="73" spans="1:9" x14ac:dyDescent="0.2">
      <c r="A73" s="18"/>
      <c r="B73" s="31"/>
      <c r="I73" s="3"/>
    </row>
    <row r="74" spans="1:9" x14ac:dyDescent="0.2">
      <c r="A74" s="10" t="s">
        <v>76</v>
      </c>
      <c r="B74" s="11" t="s">
        <v>77</v>
      </c>
      <c r="C74" s="32">
        <f>+C75+C82</f>
        <v>0</v>
      </c>
      <c r="D74" s="32">
        <f t="shared" ref="D74:G74" si="28">+D75+D82</f>
        <v>0</v>
      </c>
      <c r="E74" s="32">
        <f t="shared" si="28"/>
        <v>0</v>
      </c>
      <c r="F74" s="32">
        <f t="shared" si="28"/>
        <v>0</v>
      </c>
      <c r="G74" s="32">
        <f t="shared" si="28"/>
        <v>0</v>
      </c>
      <c r="I74" s="3"/>
    </row>
    <row r="75" spans="1:9" x14ac:dyDescent="0.2">
      <c r="A75" s="15" t="s">
        <v>78</v>
      </c>
      <c r="B75" s="16" t="s">
        <v>79</v>
      </c>
      <c r="C75" s="23">
        <f>+C76</f>
        <v>0</v>
      </c>
      <c r="D75" s="23">
        <f t="shared" ref="D75:G75" si="29">+D76</f>
        <v>0</v>
      </c>
      <c r="E75" s="23">
        <f t="shared" si="29"/>
        <v>0</v>
      </c>
      <c r="F75" s="23">
        <f t="shared" si="29"/>
        <v>0</v>
      </c>
      <c r="G75" s="23">
        <f t="shared" si="29"/>
        <v>0</v>
      </c>
      <c r="I75" s="3"/>
    </row>
    <row r="76" spans="1:9" x14ac:dyDescent="0.2">
      <c r="A76" s="15" t="s">
        <v>80</v>
      </c>
      <c r="B76" s="16" t="s">
        <v>81</v>
      </c>
      <c r="C76" s="23">
        <f>SUM(C77:C80)</f>
        <v>0</v>
      </c>
      <c r="D76" s="23">
        <f t="shared" ref="D76:G76" si="30">SUM(D77:D80)</f>
        <v>0</v>
      </c>
      <c r="E76" s="23">
        <f t="shared" si="30"/>
        <v>0</v>
      </c>
      <c r="F76" s="23">
        <f t="shared" si="30"/>
        <v>0</v>
      </c>
      <c r="G76" s="23">
        <f t="shared" si="30"/>
        <v>0</v>
      </c>
      <c r="I76" s="3"/>
    </row>
    <row r="77" spans="1:9" x14ac:dyDescent="0.2">
      <c r="A77" s="18" t="s">
        <v>82</v>
      </c>
      <c r="B77" s="3" t="s">
        <v>83</v>
      </c>
      <c r="D77" s="4">
        <f>+Agosto!F76</f>
        <v>0</v>
      </c>
      <c r="F77" s="4">
        <f t="shared" ref="F77:F78" si="31">+E77+D77</f>
        <v>0</v>
      </c>
      <c r="G77" s="17">
        <f t="shared" ref="G77:G78" si="32">+C77-F77</f>
        <v>0</v>
      </c>
      <c r="I77" s="3"/>
    </row>
    <row r="78" spans="1:9" x14ac:dyDescent="0.2">
      <c r="A78" s="18" t="s">
        <v>84</v>
      </c>
      <c r="B78" s="3" t="s">
        <v>85</v>
      </c>
      <c r="D78" s="4">
        <f>+Agosto!F77</f>
        <v>0</v>
      </c>
      <c r="F78" s="4">
        <f t="shared" si="31"/>
        <v>0</v>
      </c>
      <c r="G78" s="17">
        <f t="shared" si="32"/>
        <v>0</v>
      </c>
      <c r="I78" s="3"/>
    </row>
    <row r="79" spans="1:9" x14ac:dyDescent="0.2">
      <c r="A79" s="18"/>
      <c r="B79" s="31"/>
      <c r="I79" s="3"/>
    </row>
    <row r="80" spans="1:9" x14ac:dyDescent="0.2">
      <c r="A80" s="18"/>
      <c r="B80" s="31"/>
      <c r="I80" s="3"/>
    </row>
    <row r="81" spans="1:9" x14ac:dyDescent="0.2">
      <c r="A81" s="18"/>
      <c r="B81" s="31"/>
      <c r="I81" s="3"/>
    </row>
    <row r="82" spans="1:9" x14ac:dyDescent="0.2">
      <c r="A82" s="15" t="s">
        <v>86</v>
      </c>
      <c r="B82" s="16" t="s">
        <v>87</v>
      </c>
      <c r="C82" s="23">
        <f>+C83</f>
        <v>0</v>
      </c>
      <c r="D82" s="23">
        <f t="shared" ref="D82:G82" si="33">+D83</f>
        <v>0</v>
      </c>
      <c r="E82" s="23">
        <f t="shared" si="33"/>
        <v>0</v>
      </c>
      <c r="F82" s="23">
        <f t="shared" si="33"/>
        <v>0</v>
      </c>
      <c r="G82" s="23">
        <f t="shared" si="33"/>
        <v>0</v>
      </c>
      <c r="I82" s="3"/>
    </row>
    <row r="83" spans="1:9" x14ac:dyDescent="0.2">
      <c r="A83" s="15" t="s">
        <v>88</v>
      </c>
      <c r="B83" s="16" t="s">
        <v>87</v>
      </c>
      <c r="C83" s="23">
        <f>SUM(C84:C86)</f>
        <v>0</v>
      </c>
      <c r="D83" s="23">
        <f t="shared" ref="D83:G83" si="34">SUM(D84:D86)</f>
        <v>0</v>
      </c>
      <c r="E83" s="23">
        <f t="shared" si="34"/>
        <v>0</v>
      </c>
      <c r="F83" s="23">
        <f t="shared" si="34"/>
        <v>0</v>
      </c>
      <c r="G83" s="23">
        <f t="shared" si="34"/>
        <v>0</v>
      </c>
      <c r="I83" s="3"/>
    </row>
    <row r="84" spans="1:9" x14ac:dyDescent="0.2">
      <c r="A84" s="18" t="s">
        <v>89</v>
      </c>
      <c r="B84" s="3" t="s">
        <v>237</v>
      </c>
      <c r="C84" s="6"/>
      <c r="D84" s="4">
        <f>+Agosto!F83</f>
        <v>0</v>
      </c>
      <c r="F84" s="4">
        <f t="shared" ref="F84:F86" si="35">+E84+D84</f>
        <v>0</v>
      </c>
      <c r="G84" s="17">
        <f t="shared" ref="G84:G86" si="36">+C84-F84</f>
        <v>0</v>
      </c>
      <c r="I84" s="3"/>
    </row>
    <row r="85" spans="1:9" x14ac:dyDescent="0.2">
      <c r="A85" s="18" t="s">
        <v>90</v>
      </c>
      <c r="B85" s="27" t="s">
        <v>239</v>
      </c>
      <c r="D85" s="4">
        <f>+Agosto!F84</f>
        <v>0</v>
      </c>
      <c r="F85" s="4">
        <f t="shared" si="35"/>
        <v>0</v>
      </c>
      <c r="G85" s="17">
        <f t="shared" si="36"/>
        <v>0</v>
      </c>
      <c r="I85" s="3"/>
    </row>
    <row r="86" spans="1:9" x14ac:dyDescent="0.2">
      <c r="A86" s="18" t="s">
        <v>91</v>
      </c>
      <c r="B86" s="19" t="s">
        <v>238</v>
      </c>
      <c r="D86" s="4">
        <f>+Agosto!F85</f>
        <v>0</v>
      </c>
      <c r="F86" s="4">
        <f t="shared" si="35"/>
        <v>0</v>
      </c>
      <c r="G86" s="17">
        <f t="shared" si="36"/>
        <v>0</v>
      </c>
      <c r="I86" s="3"/>
    </row>
    <row r="87" spans="1:9" x14ac:dyDescent="0.2">
      <c r="A87" s="18"/>
      <c r="B87" s="31"/>
      <c r="I87" s="3"/>
    </row>
    <row r="88" spans="1:9" x14ac:dyDescent="0.2">
      <c r="A88" s="18"/>
      <c r="B88" s="31"/>
      <c r="I88" s="3"/>
    </row>
    <row r="89" spans="1:9" x14ac:dyDescent="0.2">
      <c r="A89" s="18"/>
      <c r="B89" s="31"/>
      <c r="I89" s="3"/>
    </row>
    <row r="90" spans="1:9" x14ac:dyDescent="0.2">
      <c r="A90" s="18"/>
      <c r="B90" s="31"/>
      <c r="I90" s="3"/>
    </row>
    <row r="91" spans="1:9" x14ac:dyDescent="0.2">
      <c r="A91" s="18"/>
      <c r="B91" s="31"/>
      <c r="I91" s="3"/>
    </row>
    <row r="92" spans="1:9" x14ac:dyDescent="0.2">
      <c r="A92" s="18"/>
      <c r="B92" s="31"/>
      <c r="I92" s="3"/>
    </row>
    <row r="93" spans="1:9" x14ac:dyDescent="0.2">
      <c r="A93" s="18"/>
      <c r="B93" s="31"/>
      <c r="I93" s="3"/>
    </row>
    <row r="94" spans="1:9" x14ac:dyDescent="0.2">
      <c r="A94" s="18"/>
      <c r="B94" s="19"/>
      <c r="I94" s="3"/>
    </row>
    <row r="95" spans="1:9" x14ac:dyDescent="0.2">
      <c r="A95" s="18"/>
      <c r="B95" s="19"/>
      <c r="I95" s="3"/>
    </row>
    <row r="96" spans="1:9" x14ac:dyDescent="0.2">
      <c r="A96" s="18"/>
      <c r="B96" s="19"/>
      <c r="I96" s="3"/>
    </row>
    <row r="97" spans="1:9" x14ac:dyDescent="0.2">
      <c r="A97" s="18"/>
      <c r="B97" s="19"/>
      <c r="I97" s="3"/>
    </row>
    <row r="98" spans="1:9" x14ac:dyDescent="0.2">
      <c r="A98" s="18"/>
      <c r="B98" s="19"/>
      <c r="I98" s="3"/>
    </row>
    <row r="99" spans="1:9" x14ac:dyDescent="0.2">
      <c r="A99" s="18"/>
      <c r="B99" s="19"/>
      <c r="I99" s="3"/>
    </row>
    <row r="100" spans="1:9" x14ac:dyDescent="0.2">
      <c r="A100" s="18"/>
      <c r="B100" s="19"/>
      <c r="I100" s="3"/>
    </row>
    <row r="101" spans="1:9" x14ac:dyDescent="0.2">
      <c r="A101" s="18"/>
      <c r="B101" s="19"/>
      <c r="I101" s="3"/>
    </row>
    <row r="102" spans="1:9" x14ac:dyDescent="0.2">
      <c r="A102" s="18"/>
      <c r="B102" s="19"/>
      <c r="I102" s="3"/>
    </row>
    <row r="103" spans="1:9" x14ac:dyDescent="0.2">
      <c r="A103" s="18"/>
      <c r="B103" s="19"/>
      <c r="I103" s="3"/>
    </row>
    <row r="104" spans="1:9" x14ac:dyDescent="0.2">
      <c r="A104" s="18"/>
      <c r="B104" s="19"/>
      <c r="I104" s="3"/>
    </row>
    <row r="105" spans="1:9" x14ac:dyDescent="0.2">
      <c r="A105" s="18"/>
      <c r="B105" s="19"/>
      <c r="I105" s="3"/>
    </row>
    <row r="106" spans="1:9" x14ac:dyDescent="0.2">
      <c r="A106" s="18"/>
      <c r="B106" s="19"/>
      <c r="I106" s="3"/>
    </row>
    <row r="107" spans="1:9" x14ac:dyDescent="0.2">
      <c r="A107" s="18"/>
      <c r="B107" s="19"/>
      <c r="I107" s="3"/>
    </row>
    <row r="108" spans="1:9" x14ac:dyDescent="0.2">
      <c r="A108" s="18"/>
      <c r="B108" s="19"/>
      <c r="I108" s="3"/>
    </row>
    <row r="109" spans="1:9" x14ac:dyDescent="0.2">
      <c r="A109" s="18"/>
      <c r="B109" s="19"/>
      <c r="I109" s="3"/>
    </row>
    <row r="110" spans="1:9" x14ac:dyDescent="0.2">
      <c r="A110" s="18"/>
      <c r="B110" s="19"/>
      <c r="I110" s="3"/>
    </row>
    <row r="111" spans="1:9" x14ac:dyDescent="0.2">
      <c r="A111" s="18"/>
      <c r="B111" s="19"/>
      <c r="I111" s="3"/>
    </row>
    <row r="112" spans="1:9" x14ac:dyDescent="0.2">
      <c r="A112" s="18"/>
      <c r="B112" s="19"/>
      <c r="I112" s="3"/>
    </row>
    <row r="113" spans="1:9" x14ac:dyDescent="0.2">
      <c r="A113" s="18"/>
      <c r="B113" s="19"/>
      <c r="I113" s="3"/>
    </row>
    <row r="114" spans="1:9" x14ac:dyDescent="0.2">
      <c r="A114" s="18"/>
      <c r="B114" s="19"/>
      <c r="I114" s="3"/>
    </row>
    <row r="115" spans="1:9" x14ac:dyDescent="0.2">
      <c r="A115" s="18"/>
      <c r="B115" s="19"/>
      <c r="I115" s="3"/>
    </row>
    <row r="116" spans="1:9" x14ac:dyDescent="0.2">
      <c r="A116" s="18"/>
      <c r="B116" s="19"/>
      <c r="I116" s="3"/>
    </row>
    <row r="117" spans="1:9" x14ac:dyDescent="0.2">
      <c r="A117" s="18"/>
      <c r="B117" s="19"/>
      <c r="I117" s="3"/>
    </row>
    <row r="118" spans="1:9" x14ac:dyDescent="0.2">
      <c r="A118" s="18"/>
      <c r="B118" s="19"/>
      <c r="I118" s="3"/>
    </row>
    <row r="119" spans="1:9" x14ac:dyDescent="0.2">
      <c r="A119" s="18"/>
      <c r="B119" s="19"/>
      <c r="I119" s="3"/>
    </row>
    <row r="120" spans="1:9" x14ac:dyDescent="0.2">
      <c r="A120" s="18"/>
      <c r="B120" s="19"/>
      <c r="I120" s="3"/>
    </row>
    <row r="121" spans="1:9" x14ac:dyDescent="0.2">
      <c r="A121" s="18"/>
      <c r="B121" s="19"/>
      <c r="I121" s="3"/>
    </row>
    <row r="122" spans="1:9" x14ac:dyDescent="0.2">
      <c r="A122" s="18"/>
      <c r="B122" s="19"/>
      <c r="I122" s="3"/>
    </row>
    <row r="123" spans="1:9" x14ac:dyDescent="0.2">
      <c r="A123" s="18"/>
      <c r="B123" s="19"/>
      <c r="I123" s="3"/>
    </row>
    <row r="124" spans="1:9" x14ac:dyDescent="0.2">
      <c r="A124" s="18"/>
      <c r="B124" s="19"/>
      <c r="I124" s="3"/>
    </row>
    <row r="125" spans="1:9" x14ac:dyDescent="0.2">
      <c r="A125" s="18"/>
      <c r="B125" s="19"/>
      <c r="I125" s="3"/>
    </row>
    <row r="126" spans="1:9" x14ac:dyDescent="0.2">
      <c r="A126" s="18"/>
      <c r="B126" s="19"/>
      <c r="I126" s="3"/>
    </row>
    <row r="127" spans="1:9" x14ac:dyDescent="0.2">
      <c r="A127" s="18"/>
      <c r="B127" s="19"/>
      <c r="I127" s="3"/>
    </row>
    <row r="128" spans="1:9" x14ac:dyDescent="0.2">
      <c r="A128" s="18"/>
      <c r="B128" s="19"/>
      <c r="I128" s="3"/>
    </row>
    <row r="129" spans="1:9" x14ac:dyDescent="0.2">
      <c r="A129" s="18"/>
      <c r="B129" s="19"/>
      <c r="I129" s="3"/>
    </row>
    <row r="130" spans="1:9" x14ac:dyDescent="0.2">
      <c r="A130" s="18"/>
      <c r="B130" s="19"/>
      <c r="I130" s="3"/>
    </row>
    <row r="131" spans="1:9" x14ac:dyDescent="0.2">
      <c r="A131" s="18"/>
      <c r="B131" s="19"/>
      <c r="I131" s="3"/>
    </row>
    <row r="132" spans="1:9" x14ac:dyDescent="0.2">
      <c r="A132" s="18"/>
      <c r="B132" s="19"/>
      <c r="I132" s="3"/>
    </row>
    <row r="133" spans="1:9" x14ac:dyDescent="0.2">
      <c r="A133" s="18"/>
      <c r="B133" s="19"/>
      <c r="I133" s="3"/>
    </row>
    <row r="134" spans="1:9" x14ac:dyDescent="0.2">
      <c r="A134" s="18"/>
      <c r="B134" s="19"/>
      <c r="I134" s="3"/>
    </row>
    <row r="135" spans="1:9" x14ac:dyDescent="0.2">
      <c r="A135" s="18"/>
      <c r="B135" s="94" t="str">
        <f>+B2</f>
        <v>MUNICIPALIDAD DE LAS COLORADAS</v>
      </c>
      <c r="C135" s="94"/>
      <c r="I135" s="3"/>
    </row>
    <row r="136" spans="1:9" x14ac:dyDescent="0.2">
      <c r="A136" s="18"/>
      <c r="B136" s="94" t="s">
        <v>92</v>
      </c>
      <c r="C136" s="94"/>
      <c r="I136" s="3"/>
    </row>
    <row r="137" spans="1:9" x14ac:dyDescent="0.2">
      <c r="A137" s="18"/>
      <c r="B137" s="5"/>
      <c r="I137" s="3"/>
    </row>
    <row r="138" spans="1:9" x14ac:dyDescent="0.2">
      <c r="A138" s="18"/>
      <c r="B138" s="5" t="s">
        <v>251</v>
      </c>
      <c r="F138" s="33" t="str">
        <f>+F5</f>
        <v>SEPTIEMBRE DE 2020</v>
      </c>
      <c r="I138" s="3"/>
    </row>
    <row r="139" spans="1:9" x14ac:dyDescent="0.2">
      <c r="A139" s="18"/>
      <c r="B139" s="5"/>
      <c r="C139" s="34"/>
      <c r="D139" s="34"/>
      <c r="E139" s="34"/>
      <c r="F139" s="34"/>
      <c r="G139" s="19"/>
      <c r="I139" s="3"/>
    </row>
    <row r="140" spans="1:9" x14ac:dyDescent="0.2">
      <c r="A140" s="18"/>
      <c r="B140" s="5"/>
      <c r="C140" s="14"/>
      <c r="D140" s="14"/>
      <c r="E140" s="14"/>
      <c r="F140" s="14"/>
      <c r="G140" s="13"/>
      <c r="I140" s="3"/>
    </row>
    <row r="141" spans="1:9" x14ac:dyDescent="0.2">
      <c r="A141" s="10" t="s">
        <v>281</v>
      </c>
      <c r="B141" s="11" t="s">
        <v>253</v>
      </c>
      <c r="C141" s="12">
        <f>+C142+C206+C232+C238+C244</f>
        <v>140308042</v>
      </c>
      <c r="D141" s="12">
        <f>+D142+D206+D232+D238+D244</f>
        <v>75063621.810000002</v>
      </c>
      <c r="E141" s="12">
        <f>+E142+E206+E232+E238+E244</f>
        <v>9504824.2400000002</v>
      </c>
      <c r="F141" s="12">
        <f>+F142+F206+F232+F238+F244</f>
        <v>92073868.720000014</v>
      </c>
      <c r="G141" s="12">
        <f>+G142+G206+G232+G238+G244</f>
        <v>45914173.279999994</v>
      </c>
      <c r="I141" s="3"/>
    </row>
    <row r="142" spans="1:9" x14ac:dyDescent="0.2">
      <c r="A142" s="10" t="s">
        <v>93</v>
      </c>
      <c r="B142" s="11" t="s">
        <v>94</v>
      </c>
      <c r="C142" s="12">
        <f>+C143+C181</f>
        <v>111480822</v>
      </c>
      <c r="D142" s="12">
        <f>+D143+D181</f>
        <v>68193238.260000005</v>
      </c>
      <c r="E142" s="12">
        <f>+E143+E181</f>
        <v>9254238.6899999995</v>
      </c>
      <c r="F142" s="12">
        <f>+F143+F181</f>
        <v>84792546.920000002</v>
      </c>
      <c r="G142" s="12">
        <f>+G143+G181</f>
        <v>26688275.079999994</v>
      </c>
      <c r="I142" s="3"/>
    </row>
    <row r="143" spans="1:9" x14ac:dyDescent="0.2">
      <c r="A143" s="10" t="s">
        <v>95</v>
      </c>
      <c r="B143" s="11" t="s">
        <v>96</v>
      </c>
      <c r="C143" s="12">
        <f>+C144+C153</f>
        <v>106215282</v>
      </c>
      <c r="D143" s="12">
        <f>+D144+D153</f>
        <v>65966764.260000005</v>
      </c>
      <c r="E143" s="12">
        <f>+E144+E153</f>
        <v>8023214.6899999995</v>
      </c>
      <c r="F143" s="12">
        <f>+F144+F153</f>
        <v>73989978.950000003</v>
      </c>
      <c r="G143" s="12">
        <f>+G144+G153</f>
        <v>32225303.049999993</v>
      </c>
      <c r="I143" s="3"/>
    </row>
    <row r="144" spans="1:9" x14ac:dyDescent="0.2">
      <c r="A144" s="10" t="s">
        <v>97</v>
      </c>
      <c r="B144" s="11" t="s">
        <v>98</v>
      </c>
      <c r="C144" s="12">
        <f>SUM(C145:C151)</f>
        <v>85094930</v>
      </c>
      <c r="D144" s="12">
        <f>SUM(D145:D151)</f>
        <v>59308749.420000002</v>
      </c>
      <c r="E144" s="12">
        <f>SUM(E145:E151)</f>
        <v>6994414.4799999995</v>
      </c>
      <c r="F144" s="12">
        <f>SUM(F145:F151)</f>
        <v>66303163.900000006</v>
      </c>
      <c r="G144" s="12">
        <f>SUM(G145:G151)</f>
        <v>18791766.099999994</v>
      </c>
      <c r="I144" s="3"/>
    </row>
    <row r="145" spans="1:9" x14ac:dyDescent="0.2">
      <c r="A145" s="18" t="s">
        <v>99</v>
      </c>
      <c r="B145" s="19" t="s">
        <v>296</v>
      </c>
      <c r="C145" s="4">
        <v>56371312</v>
      </c>
      <c r="D145" s="4">
        <f>+Agosto!F145</f>
        <v>17690355.84</v>
      </c>
      <c r="E145" s="4">
        <v>2230349.62</v>
      </c>
      <c r="F145" s="4">
        <f t="shared" ref="F145:F149" si="37">+E145+D145</f>
        <v>19920705.460000001</v>
      </c>
      <c r="G145" s="17">
        <f t="shared" ref="G145:G149" si="38">+C145-F145</f>
        <v>36450606.539999999</v>
      </c>
      <c r="I145" s="3"/>
    </row>
    <row r="146" spans="1:9" x14ac:dyDescent="0.2">
      <c r="A146" s="18" t="s">
        <v>100</v>
      </c>
      <c r="B146" s="19" t="s">
        <v>232</v>
      </c>
      <c r="C146" s="4">
        <v>21501340</v>
      </c>
      <c r="D146" s="4">
        <f>+Agosto!F146</f>
        <v>26524754.09</v>
      </c>
      <c r="E146" s="4">
        <v>3313773.48</v>
      </c>
      <c r="F146" s="4">
        <f t="shared" si="37"/>
        <v>29838527.57</v>
      </c>
      <c r="G146" s="17">
        <f t="shared" si="38"/>
        <v>-8337187.5700000003</v>
      </c>
      <c r="I146" s="3"/>
    </row>
    <row r="147" spans="1:9" x14ac:dyDescent="0.2">
      <c r="A147" s="18" t="s">
        <v>101</v>
      </c>
      <c r="B147" s="19" t="s">
        <v>297</v>
      </c>
      <c r="C147" s="4">
        <v>2149840</v>
      </c>
      <c r="D147" s="4">
        <f>+Agosto!F147</f>
        <v>819180.3899999999</v>
      </c>
      <c r="E147" s="4">
        <v>98924.7</v>
      </c>
      <c r="F147" s="4">
        <f t="shared" si="37"/>
        <v>918105.08999999985</v>
      </c>
      <c r="G147" s="17">
        <f t="shared" si="38"/>
        <v>1231734.9100000001</v>
      </c>
      <c r="I147" s="3"/>
    </row>
    <row r="148" spans="1:9" x14ac:dyDescent="0.2">
      <c r="A148" s="18" t="s">
        <v>102</v>
      </c>
      <c r="B148" s="19" t="s">
        <v>298</v>
      </c>
      <c r="C148" s="4">
        <v>1896818</v>
      </c>
      <c r="D148" s="4">
        <f>+Agosto!F148</f>
        <v>10621324.350000001</v>
      </c>
      <c r="E148" s="4">
        <v>1282889.1599999999</v>
      </c>
      <c r="F148" s="4">
        <f t="shared" si="37"/>
        <v>11904213.510000002</v>
      </c>
      <c r="G148" s="17">
        <f t="shared" si="38"/>
        <v>-10007395.510000002</v>
      </c>
      <c r="I148" s="3"/>
    </row>
    <row r="149" spans="1:9" x14ac:dyDescent="0.2">
      <c r="A149" s="18" t="s">
        <v>103</v>
      </c>
      <c r="B149" s="19" t="s">
        <v>299</v>
      </c>
      <c r="C149" s="4">
        <v>1290100</v>
      </c>
      <c r="D149" s="4">
        <f>+Agosto!F149</f>
        <v>936538.67</v>
      </c>
      <c r="E149" s="4">
        <v>68477.52</v>
      </c>
      <c r="F149" s="4">
        <f t="shared" si="37"/>
        <v>1005016.1900000001</v>
      </c>
      <c r="G149" s="17">
        <f t="shared" si="38"/>
        <v>285083.80999999994</v>
      </c>
      <c r="I149" s="3"/>
    </row>
    <row r="150" spans="1:9" x14ac:dyDescent="0.2">
      <c r="A150" s="18" t="s">
        <v>309</v>
      </c>
      <c r="B150" s="3" t="s">
        <v>310</v>
      </c>
      <c r="C150" s="4">
        <v>1885520</v>
      </c>
      <c r="D150" s="4">
        <f>+Agosto!F150</f>
        <v>2716596.08</v>
      </c>
      <c r="F150" s="4">
        <f t="shared" ref="F150" si="39">+E150+D150</f>
        <v>2716596.08</v>
      </c>
      <c r="G150" s="17">
        <f t="shared" ref="G150" si="40">+C150-F150</f>
        <v>-831076.08000000007</v>
      </c>
      <c r="I150" s="3"/>
    </row>
    <row r="151" spans="1:9" x14ac:dyDescent="0.2">
      <c r="A151" s="18"/>
      <c r="B151" s="19"/>
      <c r="G151" s="17"/>
      <c r="I151" s="3"/>
    </row>
    <row r="152" spans="1:9" x14ac:dyDescent="0.2">
      <c r="A152" s="19"/>
      <c r="B152" s="19"/>
      <c r="I152" s="3"/>
    </row>
    <row r="153" spans="1:9" x14ac:dyDescent="0.2">
      <c r="A153" s="10" t="s">
        <v>104</v>
      </c>
      <c r="B153" s="11" t="s">
        <v>105</v>
      </c>
      <c r="C153" s="12">
        <f>SUM(C154:C179)</f>
        <v>21120352</v>
      </c>
      <c r="D153" s="12">
        <f>SUM(D154:D179)</f>
        <v>6658014.8399999999</v>
      </c>
      <c r="E153" s="12">
        <f>SUM(E154:E179)</f>
        <v>1028800.21</v>
      </c>
      <c r="F153" s="12">
        <f>SUM(F154:F179)</f>
        <v>7686815.0499999989</v>
      </c>
      <c r="G153" s="12">
        <f>SUM(G154:G179)</f>
        <v>13433536.949999999</v>
      </c>
      <c r="I153" s="3"/>
    </row>
    <row r="154" spans="1:9" x14ac:dyDescent="0.2">
      <c r="A154" s="18" t="s">
        <v>106</v>
      </c>
      <c r="B154" s="19" t="s">
        <v>39</v>
      </c>
      <c r="C154" s="6">
        <v>511000</v>
      </c>
      <c r="D154" s="4">
        <f>+Agosto!F154</f>
        <v>139000</v>
      </c>
      <c r="F154" s="4">
        <f t="shared" ref="F154:F177" si="41">+E154+D154</f>
        <v>139000</v>
      </c>
      <c r="G154" s="17">
        <f t="shared" ref="G154:G177" si="42">+C154-F154</f>
        <v>372000</v>
      </c>
      <c r="I154" s="3"/>
    </row>
    <row r="155" spans="1:9" x14ac:dyDescent="0.2">
      <c r="A155" s="18" t="s">
        <v>107</v>
      </c>
      <c r="B155" s="19" t="s">
        <v>108</v>
      </c>
      <c r="C155" s="4">
        <v>1805440</v>
      </c>
      <c r="D155" s="4">
        <f>+Agosto!F155</f>
        <v>65060</v>
      </c>
      <c r="F155" s="4">
        <f t="shared" si="41"/>
        <v>65060</v>
      </c>
      <c r="G155" s="17">
        <f t="shared" si="42"/>
        <v>1740380</v>
      </c>
      <c r="I155" s="3"/>
    </row>
    <row r="156" spans="1:9" x14ac:dyDescent="0.2">
      <c r="A156" s="18" t="s">
        <v>109</v>
      </c>
      <c r="B156" s="19" t="s">
        <v>110</v>
      </c>
      <c r="C156" s="4">
        <v>2469810</v>
      </c>
      <c r="D156" s="4">
        <f>+Agosto!F156</f>
        <v>701411</v>
      </c>
      <c r="E156" s="4">
        <v>67817.52</v>
      </c>
      <c r="F156" s="4">
        <f t="shared" si="41"/>
        <v>769228.52</v>
      </c>
      <c r="G156" s="17">
        <f t="shared" si="42"/>
        <v>1700581.48</v>
      </c>
      <c r="I156" s="3"/>
    </row>
    <row r="157" spans="1:9" x14ac:dyDescent="0.2">
      <c r="A157" s="18" t="s">
        <v>111</v>
      </c>
      <c r="B157" s="19" t="s">
        <v>112</v>
      </c>
      <c r="C157" s="4">
        <v>771400</v>
      </c>
      <c r="D157" s="4">
        <f>+Agosto!F157</f>
        <v>84054.49</v>
      </c>
      <c r="E157" s="4">
        <v>5540</v>
      </c>
      <c r="F157" s="4">
        <f t="shared" si="41"/>
        <v>89594.49</v>
      </c>
      <c r="G157" s="17">
        <f t="shared" si="42"/>
        <v>681805.51</v>
      </c>
      <c r="H157" s="4"/>
      <c r="I157" s="3"/>
    </row>
    <row r="158" spans="1:9" x14ac:dyDescent="0.2">
      <c r="A158" s="18" t="s">
        <v>113</v>
      </c>
      <c r="B158" s="19" t="s">
        <v>114</v>
      </c>
      <c r="C158" s="4">
        <v>505400</v>
      </c>
      <c r="D158" s="4">
        <f>+Agosto!F158</f>
        <v>22249.989999999998</v>
      </c>
      <c r="E158" s="4">
        <v>1780</v>
      </c>
      <c r="F158" s="4">
        <f t="shared" si="41"/>
        <v>24029.989999999998</v>
      </c>
      <c r="G158" s="17">
        <f t="shared" si="42"/>
        <v>481370.01</v>
      </c>
      <c r="I158" s="3"/>
    </row>
    <row r="159" spans="1:9" x14ac:dyDescent="0.2">
      <c r="A159" s="18" t="s">
        <v>115</v>
      </c>
      <c r="B159" s="19" t="s">
        <v>116</v>
      </c>
      <c r="C159" s="4">
        <v>760900</v>
      </c>
      <c r="D159" s="4">
        <f>+Agosto!F159</f>
        <v>492108.67000000004</v>
      </c>
      <c r="E159" s="4">
        <v>102148.63</v>
      </c>
      <c r="F159" s="4">
        <f t="shared" si="41"/>
        <v>594257.30000000005</v>
      </c>
      <c r="G159" s="17">
        <f t="shared" si="42"/>
        <v>166642.69999999995</v>
      </c>
      <c r="I159" s="3"/>
    </row>
    <row r="160" spans="1:9" x14ac:dyDescent="0.2">
      <c r="A160" s="18" t="s">
        <v>117</v>
      </c>
      <c r="B160" s="19" t="s">
        <v>118</v>
      </c>
      <c r="C160" s="4">
        <v>1137400</v>
      </c>
      <c r="D160" s="4">
        <f>+Agosto!F160</f>
        <v>637572.06000000006</v>
      </c>
      <c r="E160" s="4">
        <v>59548.02</v>
      </c>
      <c r="F160" s="4">
        <f t="shared" si="41"/>
        <v>697120.08000000007</v>
      </c>
      <c r="G160" s="17">
        <f t="shared" si="42"/>
        <v>440279.91999999993</v>
      </c>
      <c r="I160" s="3"/>
    </row>
    <row r="161" spans="1:9" x14ac:dyDescent="0.2">
      <c r="A161" s="18" t="s">
        <v>119</v>
      </c>
      <c r="B161" s="19" t="s">
        <v>231</v>
      </c>
      <c r="D161" s="4">
        <f>+Agosto!F161</f>
        <v>219411.20000000001</v>
      </c>
      <c r="E161" s="4">
        <v>83180.240000000005</v>
      </c>
      <c r="F161" s="4">
        <f t="shared" si="41"/>
        <v>302591.44</v>
      </c>
      <c r="G161" s="17">
        <f t="shared" si="42"/>
        <v>-302591.44</v>
      </c>
      <c r="I161" s="3"/>
    </row>
    <row r="162" spans="1:9" x14ac:dyDescent="0.2">
      <c r="A162" s="18" t="s">
        <v>120</v>
      </c>
      <c r="B162" s="19" t="s">
        <v>121</v>
      </c>
      <c r="D162" s="4">
        <f>+Agosto!F162</f>
        <v>27171.69</v>
      </c>
      <c r="F162" s="4">
        <f t="shared" si="41"/>
        <v>27171.69</v>
      </c>
      <c r="G162" s="17">
        <f t="shared" si="42"/>
        <v>-27171.69</v>
      </c>
      <c r="I162" s="3"/>
    </row>
    <row r="163" spans="1:9" x14ac:dyDescent="0.2">
      <c r="A163" s="18" t="s">
        <v>122</v>
      </c>
      <c r="B163" s="19" t="s">
        <v>123</v>
      </c>
      <c r="C163" s="4">
        <v>1118824</v>
      </c>
      <c r="D163" s="4">
        <f>+Agosto!F163</f>
        <v>1039699.66</v>
      </c>
      <c r="E163" s="4">
        <v>151060.56</v>
      </c>
      <c r="F163" s="4">
        <f t="shared" si="41"/>
        <v>1190760.22</v>
      </c>
      <c r="G163" s="17">
        <f t="shared" si="42"/>
        <v>-71936.219999999972</v>
      </c>
      <c r="I163" s="3"/>
    </row>
    <row r="164" spans="1:9" x14ac:dyDescent="0.2">
      <c r="A164" s="18" t="s">
        <v>124</v>
      </c>
      <c r="B164" s="24" t="s">
        <v>125</v>
      </c>
      <c r="C164" s="6">
        <v>154700</v>
      </c>
      <c r="D164" s="4">
        <f>+Agosto!F164</f>
        <v>55265</v>
      </c>
      <c r="E164" s="4">
        <v>4600</v>
      </c>
      <c r="F164" s="4">
        <f t="shared" si="41"/>
        <v>59865</v>
      </c>
      <c r="G164" s="17">
        <f t="shared" si="42"/>
        <v>94835</v>
      </c>
      <c r="I164" s="3"/>
    </row>
    <row r="165" spans="1:9" x14ac:dyDescent="0.2">
      <c r="A165" s="18" t="s">
        <v>126</v>
      </c>
      <c r="B165" s="19" t="s">
        <v>127</v>
      </c>
      <c r="C165" s="4">
        <v>144690</v>
      </c>
      <c r="D165" s="4">
        <f>+Agosto!F165</f>
        <v>122966.15</v>
      </c>
      <c r="E165" s="4">
        <v>9880</v>
      </c>
      <c r="F165" s="4">
        <f t="shared" si="41"/>
        <v>132846.15</v>
      </c>
      <c r="G165" s="17">
        <f t="shared" si="42"/>
        <v>11843.850000000006</v>
      </c>
      <c r="I165" s="3"/>
    </row>
    <row r="166" spans="1:9" x14ac:dyDescent="0.2">
      <c r="A166" s="18" t="s">
        <v>128</v>
      </c>
      <c r="B166" s="19" t="s">
        <v>129</v>
      </c>
      <c r="C166" s="4">
        <v>273000</v>
      </c>
      <c r="D166" s="4">
        <f>+Agosto!F166</f>
        <v>158359.57</v>
      </c>
      <c r="E166" s="4">
        <v>17009.05</v>
      </c>
      <c r="F166" s="4">
        <f t="shared" si="41"/>
        <v>175368.62</v>
      </c>
      <c r="G166" s="17">
        <f t="shared" si="42"/>
        <v>97631.38</v>
      </c>
      <c r="I166" s="3"/>
    </row>
    <row r="167" spans="1:9" x14ac:dyDescent="0.2">
      <c r="A167" s="18" t="s">
        <v>130</v>
      </c>
      <c r="B167" s="19" t="s">
        <v>131</v>
      </c>
      <c r="C167" s="4">
        <v>273000</v>
      </c>
      <c r="D167" s="4">
        <f>+Agosto!F167</f>
        <v>235495</v>
      </c>
      <c r="E167" s="4">
        <v>35005</v>
      </c>
      <c r="F167" s="4">
        <f t="shared" si="41"/>
        <v>270500</v>
      </c>
      <c r="G167" s="17">
        <f t="shared" si="42"/>
        <v>2500</v>
      </c>
      <c r="I167" s="3"/>
    </row>
    <row r="168" spans="1:9" x14ac:dyDescent="0.2">
      <c r="A168" s="18" t="s">
        <v>132</v>
      </c>
      <c r="B168" s="19" t="s">
        <v>133</v>
      </c>
      <c r="C168" s="4">
        <v>586768</v>
      </c>
      <c r="D168" s="4">
        <f>+Agosto!F168</f>
        <v>780</v>
      </c>
      <c r="F168" s="4">
        <f t="shared" si="41"/>
        <v>780</v>
      </c>
      <c r="G168" s="17">
        <f t="shared" si="42"/>
        <v>585988</v>
      </c>
      <c r="I168" s="3"/>
    </row>
    <row r="169" spans="1:9" x14ac:dyDescent="0.2">
      <c r="A169" s="18" t="s">
        <v>134</v>
      </c>
      <c r="B169" s="19" t="s">
        <v>135</v>
      </c>
      <c r="C169" s="4">
        <v>2256800</v>
      </c>
      <c r="D169" s="4">
        <f>+Agosto!F169</f>
        <v>0</v>
      </c>
      <c r="F169" s="4">
        <f t="shared" si="41"/>
        <v>0</v>
      </c>
      <c r="G169" s="17">
        <f t="shared" si="42"/>
        <v>2256800</v>
      </c>
      <c r="I169" s="3"/>
    </row>
    <row r="170" spans="1:9" x14ac:dyDescent="0.2">
      <c r="A170" s="18" t="s">
        <v>136</v>
      </c>
      <c r="B170" s="19" t="s">
        <v>137</v>
      </c>
      <c r="D170" s="4">
        <f>+Agosto!F170</f>
        <v>115354.74</v>
      </c>
      <c r="E170" s="4">
        <v>16000</v>
      </c>
      <c r="F170" s="4">
        <f t="shared" si="41"/>
        <v>131354.74</v>
      </c>
      <c r="G170" s="17">
        <f t="shared" si="42"/>
        <v>-131354.74</v>
      </c>
      <c r="I170" s="3"/>
    </row>
    <row r="171" spans="1:9" x14ac:dyDescent="0.2">
      <c r="A171" s="18" t="s">
        <v>138</v>
      </c>
      <c r="B171" s="19" t="s">
        <v>139</v>
      </c>
      <c r="C171" s="4">
        <v>112840</v>
      </c>
      <c r="D171" s="4">
        <f>+Agosto!F171</f>
        <v>118830.34</v>
      </c>
      <c r="F171" s="4">
        <f t="shared" si="41"/>
        <v>118830.34</v>
      </c>
      <c r="G171" s="17">
        <f t="shared" si="42"/>
        <v>-5990.3399999999965</v>
      </c>
      <c r="I171" s="3"/>
    </row>
    <row r="172" spans="1:9" x14ac:dyDescent="0.2">
      <c r="A172" s="18" t="s">
        <v>140</v>
      </c>
      <c r="B172" s="19" t="s">
        <v>141</v>
      </c>
      <c r="C172" s="4">
        <v>1992700</v>
      </c>
      <c r="D172" s="4">
        <f>+Agosto!F172</f>
        <v>1166024</v>
      </c>
      <c r="E172" s="6">
        <v>195000</v>
      </c>
      <c r="F172" s="4">
        <f t="shared" si="41"/>
        <v>1361024</v>
      </c>
      <c r="G172" s="17">
        <f t="shared" si="42"/>
        <v>631676</v>
      </c>
      <c r="I172" s="3"/>
    </row>
    <row r="173" spans="1:9" x14ac:dyDescent="0.2">
      <c r="A173" s="18" t="s">
        <v>142</v>
      </c>
      <c r="B173" s="19" t="s">
        <v>143</v>
      </c>
      <c r="C173" s="4">
        <v>3822000</v>
      </c>
      <c r="D173" s="4">
        <f>+Agosto!F173</f>
        <v>528395.76</v>
      </c>
      <c r="E173" s="4">
        <v>5530</v>
      </c>
      <c r="F173" s="4">
        <f t="shared" si="41"/>
        <v>533925.76</v>
      </c>
      <c r="G173" s="17">
        <f t="shared" si="42"/>
        <v>3288074.2400000002</v>
      </c>
      <c r="I173" s="3"/>
    </row>
    <row r="174" spans="1:9" x14ac:dyDescent="0.2">
      <c r="A174" s="18" t="s">
        <v>144</v>
      </c>
      <c r="B174" s="19" t="s">
        <v>146</v>
      </c>
      <c r="D174" s="4">
        <f>+Agosto!F174</f>
        <v>365607.42000000004</v>
      </c>
      <c r="E174" s="4">
        <v>251701.19</v>
      </c>
      <c r="F174" s="4">
        <f>+E174+D174</f>
        <v>617308.6100000001</v>
      </c>
      <c r="G174" s="17">
        <f>+C174-F174</f>
        <v>-617308.6100000001</v>
      </c>
      <c r="I174" s="3"/>
    </row>
    <row r="175" spans="1:9" x14ac:dyDescent="0.2">
      <c r="A175" s="18" t="s">
        <v>145</v>
      </c>
      <c r="B175" s="19" t="s">
        <v>148</v>
      </c>
      <c r="D175" s="4">
        <f>+Agosto!F175</f>
        <v>253781.1</v>
      </c>
      <c r="E175" s="4">
        <v>8000</v>
      </c>
      <c r="F175" s="4">
        <f t="shared" si="41"/>
        <v>261781.1</v>
      </c>
      <c r="G175" s="17">
        <f t="shared" si="42"/>
        <v>-261781.1</v>
      </c>
      <c r="I175" s="3"/>
    </row>
    <row r="176" spans="1:9" x14ac:dyDescent="0.2">
      <c r="A176" s="18" t="s">
        <v>147</v>
      </c>
      <c r="B176" s="24" t="s">
        <v>150</v>
      </c>
      <c r="D176" s="4">
        <f>+Agosto!F176</f>
        <v>0</v>
      </c>
      <c r="E176" s="4">
        <v>15000</v>
      </c>
      <c r="F176" s="4">
        <f t="shared" si="41"/>
        <v>15000</v>
      </c>
      <c r="G176" s="17">
        <f t="shared" si="42"/>
        <v>-15000</v>
      </c>
      <c r="I176" s="3"/>
    </row>
    <row r="177" spans="1:9" x14ac:dyDescent="0.2">
      <c r="A177" s="18" t="s">
        <v>149</v>
      </c>
      <c r="B177" s="24" t="s">
        <v>152</v>
      </c>
      <c r="D177" s="4">
        <f>+Agosto!F177</f>
        <v>109417</v>
      </c>
      <c r="F177" s="4">
        <f t="shared" si="41"/>
        <v>109417</v>
      </c>
      <c r="G177" s="17">
        <f t="shared" si="42"/>
        <v>-109417</v>
      </c>
      <c r="I177" s="3"/>
    </row>
    <row r="178" spans="1:9" x14ac:dyDescent="0.2">
      <c r="A178" s="18" t="s">
        <v>151</v>
      </c>
      <c r="B178" s="24" t="s">
        <v>330</v>
      </c>
      <c r="C178" s="4">
        <v>2423680</v>
      </c>
      <c r="F178" s="4">
        <f t="shared" ref="F178" si="43">+E178+D178</f>
        <v>0</v>
      </c>
      <c r="G178" s="17">
        <f t="shared" ref="G178" si="44">+C178-F178</f>
        <v>2423680</v>
      </c>
      <c r="I178" s="3"/>
    </row>
    <row r="179" spans="1:9" x14ac:dyDescent="0.2">
      <c r="A179" s="19"/>
      <c r="B179" s="35"/>
      <c r="I179" s="3"/>
    </row>
    <row r="180" spans="1:9" x14ac:dyDescent="0.2">
      <c r="A180" s="19"/>
      <c r="B180" s="19"/>
      <c r="I180" s="3"/>
    </row>
    <row r="181" spans="1:9" x14ac:dyDescent="0.2">
      <c r="A181" s="10" t="s">
        <v>153</v>
      </c>
      <c r="B181" s="11" t="s">
        <v>154</v>
      </c>
      <c r="C181" s="32">
        <f>+C182</f>
        <v>5265540</v>
      </c>
      <c r="D181" s="32">
        <f>+D182</f>
        <v>2226474</v>
      </c>
      <c r="E181" s="32">
        <f t="shared" ref="E181:G181" si="45">+E182</f>
        <v>1231024</v>
      </c>
      <c r="F181" s="32">
        <f t="shared" si="45"/>
        <v>10802567.970000001</v>
      </c>
      <c r="G181" s="32">
        <f t="shared" si="45"/>
        <v>-5537027.9699999997</v>
      </c>
      <c r="I181" s="3"/>
    </row>
    <row r="182" spans="1:9" x14ac:dyDescent="0.2">
      <c r="A182" s="10" t="s">
        <v>155</v>
      </c>
      <c r="B182" s="11" t="s">
        <v>156</v>
      </c>
      <c r="C182" s="32">
        <f>SUM(C183:C198)</f>
        <v>5265540</v>
      </c>
      <c r="D182" s="32">
        <f>SUM(D190:D207)</f>
        <v>2226474</v>
      </c>
      <c r="E182" s="32">
        <f t="shared" ref="E182:G182" si="46">SUM(E183:E197)</f>
        <v>1231024</v>
      </c>
      <c r="F182" s="32">
        <f t="shared" si="46"/>
        <v>10802567.970000001</v>
      </c>
      <c r="G182" s="32">
        <f t="shared" si="46"/>
        <v>-5537027.9699999997</v>
      </c>
      <c r="I182" s="3"/>
    </row>
    <row r="183" spans="1:9" x14ac:dyDescent="0.2">
      <c r="A183" s="18" t="s">
        <v>157</v>
      </c>
      <c r="B183" s="24" t="s">
        <v>158</v>
      </c>
      <c r="C183" s="4">
        <v>2702980</v>
      </c>
      <c r="D183" s="4">
        <f>+Agosto!F183</f>
        <v>440600.56</v>
      </c>
      <c r="E183" s="6">
        <v>100700</v>
      </c>
      <c r="F183" s="4">
        <f t="shared" ref="F183:F198" si="47">+E183+D183</f>
        <v>541300.56000000006</v>
      </c>
      <c r="G183" s="17">
        <f t="shared" ref="G183:G198" si="48">+C183-F183</f>
        <v>2161679.44</v>
      </c>
      <c r="I183" s="3"/>
    </row>
    <row r="184" spans="1:9" x14ac:dyDescent="0.2">
      <c r="A184" s="18" t="s">
        <v>159</v>
      </c>
      <c r="B184" s="19" t="s">
        <v>160</v>
      </c>
      <c r="D184" s="4">
        <f>+Agosto!F184</f>
        <v>86067.53</v>
      </c>
      <c r="E184" s="6"/>
      <c r="F184" s="4">
        <f t="shared" si="47"/>
        <v>86067.53</v>
      </c>
      <c r="G184" s="17">
        <f t="shared" si="48"/>
        <v>-86067.53</v>
      </c>
      <c r="H184" s="17"/>
      <c r="I184" s="3"/>
    </row>
    <row r="185" spans="1:9" x14ac:dyDescent="0.2">
      <c r="A185" s="18" t="s">
        <v>161</v>
      </c>
      <c r="B185" s="19" t="s">
        <v>162</v>
      </c>
      <c r="C185" s="4">
        <v>460460</v>
      </c>
      <c r="D185" s="4">
        <f>+Agosto!F185</f>
        <v>109600</v>
      </c>
      <c r="E185" s="6"/>
      <c r="F185" s="4">
        <f t="shared" si="47"/>
        <v>109600</v>
      </c>
      <c r="G185" s="17">
        <f t="shared" si="48"/>
        <v>350860</v>
      </c>
      <c r="I185" s="3"/>
    </row>
    <row r="186" spans="1:9" x14ac:dyDescent="0.2">
      <c r="A186" s="18" t="s">
        <v>163</v>
      </c>
      <c r="B186" s="24" t="s">
        <v>164</v>
      </c>
      <c r="C186" s="4">
        <v>282100</v>
      </c>
      <c r="D186" s="4">
        <f>+Agosto!F186</f>
        <v>27975.68</v>
      </c>
      <c r="E186" s="6"/>
      <c r="F186" s="4">
        <f t="shared" si="47"/>
        <v>27975.68</v>
      </c>
      <c r="G186" s="17">
        <f t="shared" si="48"/>
        <v>254124.32</v>
      </c>
      <c r="I186" s="3"/>
    </row>
    <row r="187" spans="1:9" x14ac:dyDescent="0.2">
      <c r="A187" s="18" t="s">
        <v>0</v>
      </c>
      <c r="B187" s="24" t="s">
        <v>315</v>
      </c>
      <c r="D187" s="4">
        <f>+Agosto!F187</f>
        <v>5993391.4800000004</v>
      </c>
      <c r="E187" s="6">
        <v>890930</v>
      </c>
      <c r="F187" s="4">
        <f t="shared" si="47"/>
        <v>6884321.4800000004</v>
      </c>
      <c r="G187" s="17">
        <f t="shared" si="48"/>
        <v>-6884321.4800000004</v>
      </c>
      <c r="I187" s="3"/>
    </row>
    <row r="188" spans="1:9" x14ac:dyDescent="0.2">
      <c r="A188" s="18" t="s">
        <v>165</v>
      </c>
      <c r="B188" s="24" t="s">
        <v>74</v>
      </c>
      <c r="D188" s="4">
        <f>+Agosto!F188</f>
        <v>319340</v>
      </c>
      <c r="E188" s="6"/>
      <c r="F188" s="4">
        <f t="shared" si="47"/>
        <v>319340</v>
      </c>
      <c r="G188" s="17">
        <f t="shared" si="48"/>
        <v>-319340</v>
      </c>
      <c r="I188" s="3"/>
    </row>
    <row r="189" spans="1:9" x14ac:dyDescent="0.2">
      <c r="A189" s="18" t="s">
        <v>166</v>
      </c>
      <c r="B189" s="19" t="s">
        <v>167</v>
      </c>
      <c r="C189" s="4">
        <v>1820000</v>
      </c>
      <c r="D189" s="4">
        <f>+Agosto!F189</f>
        <v>368094.72000000003</v>
      </c>
      <c r="E189" s="6">
        <v>15400</v>
      </c>
      <c r="F189" s="4">
        <f t="shared" si="47"/>
        <v>383494.72000000003</v>
      </c>
      <c r="G189" s="17">
        <f t="shared" si="48"/>
        <v>1436505.28</v>
      </c>
      <c r="I189" s="3"/>
    </row>
    <row r="190" spans="1:9" x14ac:dyDescent="0.2">
      <c r="A190" s="18" t="s">
        <v>168</v>
      </c>
      <c r="B190" s="19" t="s">
        <v>169</v>
      </c>
      <c r="C190" s="6"/>
      <c r="D190" s="4">
        <f>+Agosto!F190</f>
        <v>1260000</v>
      </c>
      <c r="E190" s="6">
        <v>210000</v>
      </c>
      <c r="F190" s="4">
        <f t="shared" si="47"/>
        <v>1470000</v>
      </c>
      <c r="G190" s="17">
        <f t="shared" si="48"/>
        <v>-1470000</v>
      </c>
      <c r="I190" s="3"/>
    </row>
    <row r="191" spans="1:9" x14ac:dyDescent="0.2">
      <c r="A191" s="18" t="s">
        <v>170</v>
      </c>
      <c r="B191" s="19" t="s">
        <v>171</v>
      </c>
      <c r="C191" s="6"/>
      <c r="D191" s="4">
        <f>+Agosto!F191</f>
        <v>100000</v>
      </c>
      <c r="E191" s="6"/>
      <c r="F191" s="4">
        <f t="shared" si="47"/>
        <v>100000</v>
      </c>
      <c r="G191" s="17">
        <f t="shared" si="48"/>
        <v>-100000</v>
      </c>
      <c r="I191" s="3"/>
    </row>
    <row r="192" spans="1:9" x14ac:dyDescent="0.2">
      <c r="A192" s="18" t="s">
        <v>172</v>
      </c>
      <c r="B192" s="24" t="s">
        <v>173</v>
      </c>
      <c r="C192" s="6"/>
      <c r="D192" s="4">
        <f>+Agosto!F192</f>
        <v>425000</v>
      </c>
      <c r="E192" s="6"/>
      <c r="F192" s="4">
        <f t="shared" si="47"/>
        <v>425000</v>
      </c>
      <c r="G192" s="17">
        <f t="shared" si="48"/>
        <v>-425000</v>
      </c>
      <c r="I192" s="3"/>
    </row>
    <row r="193" spans="1:9" x14ac:dyDescent="0.2">
      <c r="A193" s="18" t="s">
        <v>1</v>
      </c>
      <c r="B193" s="3" t="s">
        <v>69</v>
      </c>
      <c r="C193" s="6"/>
      <c r="D193" s="4">
        <f>+Agosto!F193</f>
        <v>321500</v>
      </c>
      <c r="E193" s="6"/>
      <c r="F193" s="4">
        <f t="shared" si="47"/>
        <v>321500</v>
      </c>
      <c r="G193" s="17">
        <f t="shared" si="48"/>
        <v>-321500</v>
      </c>
      <c r="I193" s="3"/>
    </row>
    <row r="194" spans="1:9" x14ac:dyDescent="0.2">
      <c r="A194" s="18" t="s">
        <v>174</v>
      </c>
      <c r="B194" s="24" t="s">
        <v>278</v>
      </c>
      <c r="C194" s="36"/>
      <c r="D194" s="4">
        <f>+Agosto!F194</f>
        <v>0</v>
      </c>
      <c r="E194" s="6"/>
      <c r="F194" s="4">
        <f t="shared" si="47"/>
        <v>0</v>
      </c>
      <c r="G194" s="17">
        <f t="shared" si="48"/>
        <v>0</v>
      </c>
      <c r="I194" s="3"/>
    </row>
    <row r="195" spans="1:9" x14ac:dyDescent="0.2">
      <c r="A195" s="18" t="s">
        <v>175</v>
      </c>
      <c r="B195" s="19" t="str">
        <f>+Agosto!B195</f>
        <v>Ayuda Social Alquileres</v>
      </c>
      <c r="C195" s="6"/>
      <c r="D195" s="4">
        <f>+Agosto!F195</f>
        <v>48000</v>
      </c>
      <c r="E195" s="6">
        <v>10000</v>
      </c>
      <c r="F195" s="4">
        <f t="shared" si="47"/>
        <v>58000</v>
      </c>
      <c r="G195" s="17">
        <f t="shared" si="48"/>
        <v>-58000</v>
      </c>
      <c r="I195" s="3"/>
    </row>
    <row r="196" spans="1:9" x14ac:dyDescent="0.2">
      <c r="A196" s="18" t="s">
        <v>176</v>
      </c>
      <c r="B196" s="19" t="s">
        <v>178</v>
      </c>
      <c r="C196" s="6"/>
      <c r="D196" s="4">
        <f>+Agosto!F196</f>
        <v>0</v>
      </c>
      <c r="E196" s="6"/>
      <c r="F196" s="4">
        <f t="shared" si="47"/>
        <v>0</v>
      </c>
      <c r="G196" s="17">
        <f t="shared" si="48"/>
        <v>0</v>
      </c>
      <c r="I196" s="3"/>
    </row>
    <row r="197" spans="1:9" x14ac:dyDescent="0.2">
      <c r="A197" s="18" t="s">
        <v>279</v>
      </c>
      <c r="B197" s="6" t="s">
        <v>277</v>
      </c>
      <c r="C197" s="6"/>
      <c r="D197" s="4">
        <f>+Agosto!F197</f>
        <v>71974</v>
      </c>
      <c r="E197" s="6">
        <v>3994</v>
      </c>
      <c r="F197" s="4">
        <f t="shared" si="47"/>
        <v>75968</v>
      </c>
      <c r="G197" s="17">
        <f t="shared" si="48"/>
        <v>-75968</v>
      </c>
      <c r="I197" s="3"/>
    </row>
    <row r="198" spans="1:9" x14ac:dyDescent="0.2">
      <c r="A198" s="18" t="s">
        <v>280</v>
      </c>
      <c r="B198" s="6" t="s">
        <v>178</v>
      </c>
      <c r="C198" s="6"/>
      <c r="D198" s="4">
        <f>+Agosto!F198</f>
        <v>0</v>
      </c>
      <c r="E198" s="6"/>
      <c r="F198" s="4">
        <f t="shared" si="47"/>
        <v>0</v>
      </c>
      <c r="G198" s="17">
        <f t="shared" si="48"/>
        <v>0</v>
      </c>
      <c r="I198" s="3"/>
    </row>
    <row r="199" spans="1:9" x14ac:dyDescent="0.2">
      <c r="A199" s="18"/>
      <c r="B199" s="6"/>
      <c r="C199" s="6"/>
      <c r="E199" s="6"/>
      <c r="G199" s="17"/>
      <c r="I199" s="3"/>
    </row>
    <row r="200" spans="1:9" x14ac:dyDescent="0.2">
      <c r="A200" s="18"/>
      <c r="B200" s="19"/>
      <c r="I200" s="3"/>
    </row>
    <row r="201" spans="1:9" x14ac:dyDescent="0.2">
      <c r="A201" s="18"/>
      <c r="B201" s="5" t="s">
        <v>251</v>
      </c>
      <c r="F201" s="33" t="str">
        <f>+F138</f>
        <v>SEPTIEMBRE DE 2020</v>
      </c>
      <c r="I201" s="3"/>
    </row>
    <row r="202" spans="1:9" x14ac:dyDescent="0.2">
      <c r="A202" s="18"/>
      <c r="B202" s="19"/>
      <c r="I202" s="3"/>
    </row>
    <row r="203" spans="1:9" x14ac:dyDescent="0.2">
      <c r="A203" s="18"/>
      <c r="B203" s="19"/>
      <c r="I203" s="3"/>
    </row>
    <row r="204" spans="1:9" x14ac:dyDescent="0.2">
      <c r="A204" s="18"/>
      <c r="B204" s="19"/>
      <c r="C204" s="34"/>
      <c r="D204" s="34"/>
      <c r="E204" s="34"/>
      <c r="F204" s="34"/>
      <c r="G204" s="19"/>
      <c r="I204" s="3"/>
    </row>
    <row r="205" spans="1:9" x14ac:dyDescent="0.2">
      <c r="A205" s="18"/>
      <c r="B205" s="19"/>
      <c r="C205" s="14"/>
      <c r="D205" s="14"/>
      <c r="E205" s="14"/>
      <c r="F205" s="14"/>
      <c r="G205" s="13"/>
      <c r="I205" s="3"/>
    </row>
    <row r="206" spans="1:9" x14ac:dyDescent="0.2">
      <c r="A206" s="10" t="s">
        <v>179</v>
      </c>
      <c r="B206" s="11" t="s">
        <v>180</v>
      </c>
      <c r="C206" s="22">
        <f>+C207+C219</f>
        <v>18014600</v>
      </c>
      <c r="D206" s="22">
        <f t="shared" ref="D206:G206" si="49">+D207+D219</f>
        <v>0</v>
      </c>
      <c r="E206" s="4">
        <f t="shared" si="49"/>
        <v>0</v>
      </c>
      <c r="F206" s="4">
        <f t="shared" si="49"/>
        <v>160352.70000000001</v>
      </c>
      <c r="G206" s="4">
        <f t="shared" si="49"/>
        <v>15534247.300000001</v>
      </c>
      <c r="I206" s="3"/>
    </row>
    <row r="207" spans="1:9" x14ac:dyDescent="0.2">
      <c r="A207" s="10" t="s">
        <v>181</v>
      </c>
      <c r="B207" s="11" t="s">
        <v>182</v>
      </c>
      <c r="C207" s="14">
        <f>SUM(C208:C217)</f>
        <v>12554600</v>
      </c>
      <c r="D207" s="14"/>
      <c r="E207" s="32">
        <f>SUM(E208:E209)</f>
        <v>0</v>
      </c>
      <c r="F207" s="32">
        <f t="shared" ref="F207:G207" si="50">SUM(F208:F217)</f>
        <v>160352.70000000001</v>
      </c>
      <c r="G207" s="32">
        <f t="shared" si="50"/>
        <v>12394247.300000001</v>
      </c>
      <c r="I207" s="3"/>
    </row>
    <row r="208" spans="1:9" x14ac:dyDescent="0.2">
      <c r="A208" s="18" t="s">
        <v>183</v>
      </c>
      <c r="B208" s="19" t="s">
        <v>184</v>
      </c>
      <c r="C208" s="6"/>
      <c r="D208" s="4">
        <f>+Agosto!F208</f>
        <v>0</v>
      </c>
      <c r="F208" s="4">
        <f t="shared" ref="F208:F216" si="51">+E208+D208</f>
        <v>0</v>
      </c>
      <c r="G208" s="17">
        <f t="shared" ref="G208:G216" si="52">+C208-F208</f>
        <v>0</v>
      </c>
      <c r="I208" s="3"/>
    </row>
    <row r="209" spans="1:9" x14ac:dyDescent="0.2">
      <c r="A209" s="18" t="s">
        <v>185</v>
      </c>
      <c r="B209" s="24" t="s">
        <v>186</v>
      </c>
      <c r="C209" s="6"/>
      <c r="D209" s="4">
        <f>+Agosto!F209</f>
        <v>0</v>
      </c>
      <c r="F209" s="4">
        <f t="shared" si="51"/>
        <v>0</v>
      </c>
      <c r="G209" s="17">
        <f t="shared" si="52"/>
        <v>0</v>
      </c>
      <c r="I209" s="3"/>
    </row>
    <row r="210" spans="1:9" x14ac:dyDescent="0.2">
      <c r="A210" s="18" t="s">
        <v>187</v>
      </c>
      <c r="B210" s="24" t="s">
        <v>188</v>
      </c>
      <c r="C210" s="6">
        <v>3400000</v>
      </c>
      <c r="D210" s="4">
        <f>+Agosto!F210</f>
        <v>0</v>
      </c>
      <c r="F210" s="4">
        <f t="shared" si="51"/>
        <v>0</v>
      </c>
      <c r="G210" s="17">
        <f t="shared" si="52"/>
        <v>3400000</v>
      </c>
      <c r="I210" s="3"/>
    </row>
    <row r="211" spans="1:9" x14ac:dyDescent="0.2">
      <c r="A211" s="18" t="s">
        <v>189</v>
      </c>
      <c r="B211" s="24" t="s">
        <v>190</v>
      </c>
      <c r="C211" s="6"/>
      <c r="D211" s="4">
        <f>+Agosto!F211</f>
        <v>0</v>
      </c>
      <c r="F211" s="4">
        <f t="shared" si="51"/>
        <v>0</v>
      </c>
      <c r="G211" s="17">
        <f t="shared" si="52"/>
        <v>0</v>
      </c>
      <c r="I211" s="3"/>
    </row>
    <row r="212" spans="1:9" x14ac:dyDescent="0.2">
      <c r="A212" s="18" t="s">
        <v>191</v>
      </c>
      <c r="B212" s="24" t="s">
        <v>192</v>
      </c>
      <c r="C212" s="6"/>
      <c r="D212" s="4">
        <f>+Agosto!F212</f>
        <v>150822.70000000001</v>
      </c>
      <c r="F212" s="4">
        <f t="shared" si="51"/>
        <v>150822.70000000001</v>
      </c>
      <c r="G212" s="17">
        <f t="shared" si="52"/>
        <v>-150822.70000000001</v>
      </c>
      <c r="I212" s="3"/>
    </row>
    <row r="213" spans="1:9" x14ac:dyDescent="0.2">
      <c r="A213" s="18" t="s">
        <v>193</v>
      </c>
      <c r="B213" s="24" t="s">
        <v>194</v>
      </c>
      <c r="C213" s="6"/>
      <c r="D213" s="4">
        <f>+Agosto!F213</f>
        <v>0</v>
      </c>
      <c r="F213" s="4">
        <f t="shared" si="51"/>
        <v>0</v>
      </c>
      <c r="G213" s="17">
        <f t="shared" si="52"/>
        <v>0</v>
      </c>
      <c r="I213" s="3"/>
    </row>
    <row r="214" spans="1:9" x14ac:dyDescent="0.2">
      <c r="A214" s="18" t="s">
        <v>195</v>
      </c>
      <c r="B214" s="24" t="s">
        <v>196</v>
      </c>
      <c r="C214" s="6">
        <v>127400</v>
      </c>
      <c r="D214" s="4">
        <f>+Agosto!F214</f>
        <v>0</v>
      </c>
      <c r="F214" s="4">
        <f t="shared" si="51"/>
        <v>0</v>
      </c>
      <c r="G214" s="17">
        <f t="shared" si="52"/>
        <v>127400</v>
      </c>
      <c r="I214" s="3"/>
    </row>
    <row r="215" spans="1:9" x14ac:dyDescent="0.2">
      <c r="A215" s="18" t="s">
        <v>197</v>
      </c>
      <c r="B215" s="24" t="s">
        <v>198</v>
      </c>
      <c r="D215" s="4">
        <f>+Agosto!F215</f>
        <v>9530</v>
      </c>
      <c r="F215" s="4">
        <f t="shared" si="51"/>
        <v>9530</v>
      </c>
      <c r="G215" s="17">
        <f t="shared" si="52"/>
        <v>-9530</v>
      </c>
      <c r="I215" s="3"/>
    </row>
    <row r="216" spans="1:9" x14ac:dyDescent="0.2">
      <c r="A216" s="18" t="s">
        <v>199</v>
      </c>
      <c r="B216" s="24" t="s">
        <v>200</v>
      </c>
      <c r="D216" s="4">
        <f>+Agosto!F216</f>
        <v>0</v>
      </c>
      <c r="F216" s="4">
        <f t="shared" si="51"/>
        <v>0</v>
      </c>
      <c r="G216" s="17">
        <f t="shared" si="52"/>
        <v>0</v>
      </c>
      <c r="I216" s="3"/>
    </row>
    <row r="217" spans="1:9" x14ac:dyDescent="0.2">
      <c r="A217" s="18" t="s">
        <v>327</v>
      </c>
      <c r="B217" s="24" t="s">
        <v>328</v>
      </c>
      <c r="C217" s="4">
        <v>9027200</v>
      </c>
      <c r="F217" s="4">
        <f t="shared" ref="F217" si="53">+E217+D217</f>
        <v>0</v>
      </c>
      <c r="G217" s="17">
        <f t="shared" ref="G217" si="54">+C217-F217</f>
        <v>9027200</v>
      </c>
      <c r="I217" s="3"/>
    </row>
    <row r="218" spans="1:9" x14ac:dyDescent="0.2">
      <c r="A218" s="18"/>
      <c r="B218" s="24"/>
      <c r="C218" s="14"/>
      <c r="D218" s="14"/>
      <c r="E218" s="14"/>
      <c r="F218" s="14"/>
      <c r="G218" s="13"/>
      <c r="I218" s="3"/>
    </row>
    <row r="219" spans="1:9" x14ac:dyDescent="0.2">
      <c r="A219" s="10" t="s">
        <v>201</v>
      </c>
      <c r="B219" s="37" t="s">
        <v>202</v>
      </c>
      <c r="C219" s="22">
        <f>+C220</f>
        <v>5460000</v>
      </c>
      <c r="D219" s="22">
        <f t="shared" ref="D219:G219" si="55">+D220</f>
        <v>0</v>
      </c>
      <c r="E219" s="22">
        <f t="shared" si="55"/>
        <v>0</v>
      </c>
      <c r="F219" s="22">
        <f t="shared" si="55"/>
        <v>0</v>
      </c>
      <c r="G219" s="22">
        <f t="shared" si="55"/>
        <v>3140000</v>
      </c>
      <c r="I219" s="3"/>
    </row>
    <row r="220" spans="1:9" x14ac:dyDescent="0.2">
      <c r="A220" s="10" t="s">
        <v>203</v>
      </c>
      <c r="B220" s="37" t="s">
        <v>204</v>
      </c>
      <c r="C220" s="14">
        <f>SUM(C221:C227)</f>
        <v>5460000</v>
      </c>
      <c r="D220" s="14">
        <f t="shared" ref="D220:G220" si="56">SUM(D221:D225)</f>
        <v>0</v>
      </c>
      <c r="E220" s="14">
        <f t="shared" si="56"/>
        <v>0</v>
      </c>
      <c r="F220" s="14">
        <f t="shared" si="56"/>
        <v>0</v>
      </c>
      <c r="G220" s="14">
        <f t="shared" si="56"/>
        <v>3140000</v>
      </c>
      <c r="I220" s="3"/>
    </row>
    <row r="221" spans="1:9" x14ac:dyDescent="0.2">
      <c r="A221" s="18" t="s">
        <v>205</v>
      </c>
      <c r="B221" s="24" t="s">
        <v>206</v>
      </c>
      <c r="D221" s="4">
        <f>+Agosto!F221</f>
        <v>0</v>
      </c>
      <c r="F221" s="4">
        <f t="shared" ref="F221:F225" si="57">+E221+D221</f>
        <v>0</v>
      </c>
      <c r="G221" s="17">
        <f t="shared" ref="G221:G225" si="58">+C221-F221</f>
        <v>0</v>
      </c>
      <c r="I221" s="3"/>
    </row>
    <row r="222" spans="1:9" x14ac:dyDescent="0.2">
      <c r="A222" s="18" t="s">
        <v>207</v>
      </c>
      <c r="B222" s="24" t="s">
        <v>240</v>
      </c>
      <c r="C222" s="4">
        <v>900000</v>
      </c>
      <c r="D222" s="4">
        <f>+Agosto!F222</f>
        <v>0</v>
      </c>
      <c r="F222" s="4">
        <f t="shared" si="57"/>
        <v>0</v>
      </c>
      <c r="G222" s="17">
        <f t="shared" si="58"/>
        <v>900000</v>
      </c>
      <c r="I222" s="3"/>
    </row>
    <row r="223" spans="1:9" x14ac:dyDescent="0.2">
      <c r="A223" s="18" t="s">
        <v>208</v>
      </c>
      <c r="B223" s="3" t="s">
        <v>320</v>
      </c>
      <c r="D223" s="4">
        <f>+Agosto!F223</f>
        <v>0</v>
      </c>
      <c r="F223" s="4">
        <f t="shared" si="57"/>
        <v>0</v>
      </c>
      <c r="G223" s="17">
        <f t="shared" si="58"/>
        <v>0</v>
      </c>
      <c r="I223" s="3"/>
    </row>
    <row r="224" spans="1:9" x14ac:dyDescent="0.2">
      <c r="A224" s="18" t="s">
        <v>209</v>
      </c>
      <c r="B224" s="3" t="s">
        <v>321</v>
      </c>
      <c r="C224" s="4">
        <v>840000</v>
      </c>
      <c r="D224" s="4">
        <f>+Agosto!F224</f>
        <v>0</v>
      </c>
      <c r="F224" s="4">
        <f t="shared" si="57"/>
        <v>0</v>
      </c>
      <c r="G224" s="17">
        <f t="shared" si="58"/>
        <v>840000</v>
      </c>
      <c r="I224" s="3"/>
    </row>
    <row r="225" spans="1:9" x14ac:dyDescent="0.2">
      <c r="A225" s="18" t="s">
        <v>210</v>
      </c>
      <c r="B225" s="24" t="s">
        <v>322</v>
      </c>
      <c r="C225" s="4">
        <v>1400000</v>
      </c>
      <c r="D225" s="4">
        <f>+Agosto!F225</f>
        <v>0</v>
      </c>
      <c r="F225" s="4">
        <f t="shared" si="57"/>
        <v>0</v>
      </c>
      <c r="G225" s="17">
        <f t="shared" si="58"/>
        <v>1400000</v>
      </c>
      <c r="I225" s="3"/>
    </row>
    <row r="226" spans="1:9" x14ac:dyDescent="0.2">
      <c r="A226" s="18" t="s">
        <v>323</v>
      </c>
      <c r="B226" s="24" t="s">
        <v>325</v>
      </c>
      <c r="C226" s="4">
        <v>1200000</v>
      </c>
      <c r="F226" s="4">
        <f t="shared" ref="F226:F227" si="59">+E226+D226</f>
        <v>0</v>
      </c>
      <c r="G226" s="17">
        <f t="shared" ref="G226:G227" si="60">+C226-F226</f>
        <v>1200000</v>
      </c>
      <c r="I226" s="3"/>
    </row>
    <row r="227" spans="1:9" x14ac:dyDescent="0.2">
      <c r="A227" s="18" t="s">
        <v>324</v>
      </c>
      <c r="B227" s="3" t="s">
        <v>326</v>
      </c>
      <c r="C227" s="4">
        <v>1120000</v>
      </c>
      <c r="F227" s="4">
        <f t="shared" si="59"/>
        <v>0</v>
      </c>
      <c r="G227" s="17">
        <f t="shared" si="60"/>
        <v>1120000</v>
      </c>
      <c r="I227" s="3"/>
    </row>
    <row r="228" spans="1:9" x14ac:dyDescent="0.2">
      <c r="A228" s="18"/>
      <c r="B228" s="19"/>
      <c r="I228" s="3"/>
    </row>
    <row r="229" spans="1:9" x14ac:dyDescent="0.2">
      <c r="A229" s="18"/>
      <c r="B229" s="19"/>
      <c r="I229" s="3"/>
    </row>
    <row r="230" spans="1:9" x14ac:dyDescent="0.2">
      <c r="A230" s="18"/>
      <c r="B230" s="19"/>
      <c r="I230" s="3"/>
    </row>
    <row r="231" spans="1:9" x14ac:dyDescent="0.2">
      <c r="A231" s="18"/>
      <c r="B231" s="19"/>
      <c r="I231" s="3"/>
    </row>
    <row r="232" spans="1:9" x14ac:dyDescent="0.2">
      <c r="A232" s="10" t="s">
        <v>211</v>
      </c>
      <c r="B232" s="11" t="s">
        <v>212</v>
      </c>
      <c r="C232" s="22">
        <f>+C233</f>
        <v>0</v>
      </c>
      <c r="D232" s="22">
        <f t="shared" ref="D232:G233" si="61">+D233</f>
        <v>4990572.08</v>
      </c>
      <c r="E232" s="22">
        <f t="shared" si="61"/>
        <v>0</v>
      </c>
      <c r="F232" s="22">
        <f t="shared" si="61"/>
        <v>4990572.08</v>
      </c>
      <c r="G232" s="22">
        <f t="shared" si="61"/>
        <v>-4990572.08</v>
      </c>
      <c r="I232" s="3"/>
    </row>
    <row r="233" spans="1:9" x14ac:dyDescent="0.2">
      <c r="A233" s="10" t="s">
        <v>213</v>
      </c>
      <c r="B233" s="11" t="s">
        <v>214</v>
      </c>
      <c r="C233" s="22">
        <f>+C234</f>
        <v>0</v>
      </c>
      <c r="D233" s="22">
        <f t="shared" si="61"/>
        <v>4990572.08</v>
      </c>
      <c r="E233" s="22">
        <f t="shared" si="61"/>
        <v>0</v>
      </c>
      <c r="F233" s="22">
        <f t="shared" si="61"/>
        <v>4990572.08</v>
      </c>
      <c r="G233" s="22">
        <f t="shared" si="61"/>
        <v>-4990572.08</v>
      </c>
      <c r="I233" s="3"/>
    </row>
    <row r="234" spans="1:9" x14ac:dyDescent="0.2">
      <c r="A234" s="18" t="s">
        <v>215</v>
      </c>
      <c r="B234" s="19" t="s">
        <v>216</v>
      </c>
      <c r="D234" s="4">
        <f>+Agosto!F234</f>
        <v>4990572.08</v>
      </c>
      <c r="F234" s="4">
        <f t="shared" ref="F234:F235" si="62">+E234+D234</f>
        <v>4990572.08</v>
      </c>
      <c r="G234" s="17">
        <f t="shared" ref="G234:G235" si="63">+C234-F234</f>
        <v>-4990572.08</v>
      </c>
      <c r="I234" s="3"/>
    </row>
    <row r="235" spans="1:9" x14ac:dyDescent="0.2">
      <c r="A235" s="18" t="s">
        <v>217</v>
      </c>
      <c r="B235" s="19" t="s">
        <v>218</v>
      </c>
      <c r="D235" s="4">
        <f>+Agosto!F235</f>
        <v>0</v>
      </c>
      <c r="F235" s="4">
        <f t="shared" si="62"/>
        <v>0</v>
      </c>
      <c r="G235" s="17">
        <f t="shared" si="63"/>
        <v>0</v>
      </c>
      <c r="I235" s="3"/>
    </row>
    <row r="236" spans="1:9" x14ac:dyDescent="0.2">
      <c r="A236" s="19"/>
      <c r="B236" s="19"/>
      <c r="G236" s="17">
        <f t="shared" ref="G236" si="64">+C236-F236</f>
        <v>0</v>
      </c>
      <c r="I236" s="3"/>
    </row>
    <row r="237" spans="1:9" x14ac:dyDescent="0.2">
      <c r="A237" s="19"/>
      <c r="B237" s="19"/>
      <c r="I237" s="3"/>
    </row>
    <row r="238" spans="1:9" x14ac:dyDescent="0.2">
      <c r="A238" s="10" t="s">
        <v>219</v>
      </c>
      <c r="B238" s="11" t="s">
        <v>220</v>
      </c>
      <c r="C238" s="12">
        <f>+C239</f>
        <v>10812620</v>
      </c>
      <c r="D238" s="12">
        <f t="shared" ref="D238:G239" si="65">+D239</f>
        <v>1878570.13</v>
      </c>
      <c r="E238" s="12">
        <f t="shared" si="65"/>
        <v>250585.55000000002</v>
      </c>
      <c r="F238" s="12">
        <f t="shared" si="65"/>
        <v>2129155.6800000002</v>
      </c>
      <c r="G238" s="12">
        <f t="shared" si="65"/>
        <v>8683464.3200000003</v>
      </c>
      <c r="I238" s="3"/>
    </row>
    <row r="239" spans="1:9" x14ac:dyDescent="0.2">
      <c r="A239" s="10" t="s">
        <v>221</v>
      </c>
      <c r="B239" s="11" t="s">
        <v>222</v>
      </c>
      <c r="C239" s="12">
        <f>+C240</f>
        <v>10812620</v>
      </c>
      <c r="D239" s="12">
        <f t="shared" si="65"/>
        <v>1878570.13</v>
      </c>
      <c r="E239" s="12">
        <f t="shared" si="65"/>
        <v>250585.55000000002</v>
      </c>
      <c r="F239" s="12">
        <f t="shared" si="65"/>
        <v>2129155.6800000002</v>
      </c>
      <c r="G239" s="12">
        <f t="shared" si="65"/>
        <v>8683464.3200000003</v>
      </c>
      <c r="I239" s="3"/>
    </row>
    <row r="240" spans="1:9" x14ac:dyDescent="0.2">
      <c r="A240" s="10" t="s">
        <v>223</v>
      </c>
      <c r="B240" s="11" t="s">
        <v>222</v>
      </c>
      <c r="C240" s="12">
        <f>+C241+C242</f>
        <v>10812620</v>
      </c>
      <c r="D240" s="12">
        <f t="shared" ref="D240:G240" si="66">+D241+D242</f>
        <v>1878570.13</v>
      </c>
      <c r="E240" s="12">
        <f t="shared" si="66"/>
        <v>250585.55000000002</v>
      </c>
      <c r="F240" s="12">
        <f t="shared" si="66"/>
        <v>2129155.6800000002</v>
      </c>
      <c r="G240" s="12">
        <f t="shared" si="66"/>
        <v>8683464.3200000003</v>
      </c>
      <c r="I240" s="3"/>
    </row>
    <row r="241" spans="1:9" x14ac:dyDescent="0.2">
      <c r="A241" s="66" t="s">
        <v>224</v>
      </c>
      <c r="B241" s="24" t="s">
        <v>225</v>
      </c>
      <c r="C241" s="6">
        <v>10812620</v>
      </c>
      <c r="D241" s="4">
        <f>+Agosto!F241</f>
        <v>1797586.21</v>
      </c>
      <c r="E241" s="4">
        <v>239990.39</v>
      </c>
      <c r="F241" s="4">
        <f t="shared" ref="F241:F242" si="67">+E241+D241</f>
        <v>2037576.6</v>
      </c>
      <c r="G241" s="17">
        <f t="shared" ref="G241:G242" si="68">+C241-F241</f>
        <v>8775043.4000000004</v>
      </c>
      <c r="I241" s="3"/>
    </row>
    <row r="242" spans="1:9" x14ac:dyDescent="0.2">
      <c r="A242" s="18" t="s">
        <v>301</v>
      </c>
      <c r="B242" s="19" t="s">
        <v>302</v>
      </c>
      <c r="D242" s="4">
        <f>+Agosto!F242</f>
        <v>80983.92</v>
      </c>
      <c r="E242" s="4">
        <v>10595.16</v>
      </c>
      <c r="F242" s="4">
        <f t="shared" si="67"/>
        <v>91579.08</v>
      </c>
      <c r="G242" s="17">
        <f t="shared" si="68"/>
        <v>-91579.08</v>
      </c>
      <c r="I242" s="3"/>
    </row>
    <row r="243" spans="1:9" x14ac:dyDescent="0.2">
      <c r="A243" s="19"/>
      <c r="B243" s="19"/>
      <c r="D243" s="6"/>
      <c r="I243" s="3"/>
    </row>
    <row r="244" spans="1:9" x14ac:dyDescent="0.2">
      <c r="A244" s="10" t="s">
        <v>311</v>
      </c>
      <c r="B244" s="11" t="s">
        <v>312</v>
      </c>
      <c r="C244" s="12"/>
      <c r="D244" s="12">
        <f>+D245</f>
        <v>1241.3399999999999</v>
      </c>
      <c r="E244" s="12">
        <f t="shared" ref="E244:G244" si="69">+E245</f>
        <v>0</v>
      </c>
      <c r="F244" s="12">
        <f t="shared" si="69"/>
        <v>1241.3399999999999</v>
      </c>
      <c r="G244" s="12">
        <f t="shared" si="69"/>
        <v>-1241.3399999999999</v>
      </c>
      <c r="I244" s="3"/>
    </row>
    <row r="245" spans="1:9" x14ac:dyDescent="0.2">
      <c r="A245" s="18" t="s">
        <v>313</v>
      </c>
      <c r="B245" s="19" t="s">
        <v>314</v>
      </c>
      <c r="D245" s="4">
        <f>+Agosto!D245</f>
        <v>1241.3399999999999</v>
      </c>
      <c r="F245" s="4">
        <f t="shared" ref="F245" si="70">+E245+D245</f>
        <v>1241.3399999999999</v>
      </c>
      <c r="G245" s="17">
        <f t="shared" ref="G245" si="71">+C245-F245</f>
        <v>-1241.3399999999999</v>
      </c>
      <c r="I245" s="3"/>
    </row>
    <row r="246" spans="1:9" x14ac:dyDescent="0.2">
      <c r="A246" s="19"/>
      <c r="B246" s="19"/>
      <c r="I246" s="3"/>
    </row>
    <row r="247" spans="1:9" x14ac:dyDescent="0.2">
      <c r="A247" s="19"/>
      <c r="B247" s="19"/>
      <c r="I247" s="3"/>
    </row>
    <row r="248" spans="1:9" x14ac:dyDescent="0.2">
      <c r="A248" s="19"/>
      <c r="B248" s="19"/>
      <c r="I248" s="3"/>
    </row>
    <row r="249" spans="1:9" x14ac:dyDescent="0.2">
      <c r="A249" s="19"/>
      <c r="B249" s="19"/>
      <c r="I249" s="3"/>
    </row>
    <row r="250" spans="1:9" x14ac:dyDescent="0.2">
      <c r="A250" s="19"/>
      <c r="B250" s="19"/>
      <c r="I250" s="3"/>
    </row>
    <row r="251" spans="1:9" x14ac:dyDescent="0.2">
      <c r="A251" s="19"/>
      <c r="B251" s="19"/>
      <c r="I251" s="3"/>
    </row>
    <row r="252" spans="1:9" x14ac:dyDescent="0.2">
      <c r="A252" s="19"/>
      <c r="B252" s="19"/>
      <c r="I252" s="3"/>
    </row>
    <row r="253" spans="1:9" x14ac:dyDescent="0.2">
      <c r="A253" s="19"/>
      <c r="B253" s="19"/>
      <c r="I253" s="3"/>
    </row>
    <row r="254" spans="1:9" x14ac:dyDescent="0.2">
      <c r="A254" s="19"/>
      <c r="B254" s="19"/>
      <c r="I254" s="3"/>
    </row>
    <row r="255" spans="1:9" x14ac:dyDescent="0.2">
      <c r="A255" s="19"/>
      <c r="B255" s="19"/>
      <c r="I255" s="3"/>
    </row>
    <row r="256" spans="1:9" x14ac:dyDescent="0.2">
      <c r="A256" s="19"/>
      <c r="B256" s="19"/>
      <c r="I256" s="3"/>
    </row>
    <row r="257" spans="1:9" x14ac:dyDescent="0.2">
      <c r="A257" s="19"/>
      <c r="B257" s="19"/>
      <c r="I257" s="3"/>
    </row>
    <row r="258" spans="1:9" x14ac:dyDescent="0.2">
      <c r="A258" s="19"/>
      <c r="B258" s="19"/>
      <c r="I258" s="3"/>
    </row>
    <row r="259" spans="1:9" x14ac:dyDescent="0.2">
      <c r="A259" s="19"/>
      <c r="B259" s="19"/>
      <c r="I259" s="3"/>
    </row>
    <row r="260" spans="1:9" x14ac:dyDescent="0.2">
      <c r="A260" s="19"/>
      <c r="B260" s="19"/>
      <c r="I260" s="3"/>
    </row>
    <row r="261" spans="1:9" x14ac:dyDescent="0.2">
      <c r="A261" s="19"/>
      <c r="B261" s="19"/>
      <c r="I261" s="3"/>
    </row>
    <row r="262" spans="1:9" x14ac:dyDescent="0.2">
      <c r="A262" s="19"/>
      <c r="B262" s="19"/>
      <c r="I262" s="3"/>
    </row>
    <row r="263" spans="1:9" x14ac:dyDescent="0.2">
      <c r="A263" s="19"/>
      <c r="B263" s="19"/>
      <c r="I263" s="3"/>
    </row>
    <row r="264" spans="1:9" x14ac:dyDescent="0.2">
      <c r="A264" s="19"/>
      <c r="B264" s="19"/>
      <c r="I264" s="3"/>
    </row>
    <row r="265" spans="1:9" x14ac:dyDescent="0.2">
      <c r="A265" s="19"/>
      <c r="B265" s="19"/>
      <c r="I265" s="3"/>
    </row>
    <row r="266" spans="1:9" x14ac:dyDescent="0.2">
      <c r="A266" s="19"/>
      <c r="B266" s="19"/>
      <c r="I266" s="3"/>
    </row>
    <row r="267" spans="1:9" x14ac:dyDescent="0.2">
      <c r="A267" s="19"/>
      <c r="B267" s="19"/>
      <c r="I267" s="3"/>
    </row>
    <row r="268" spans="1:9" x14ac:dyDescent="0.2">
      <c r="A268" s="19"/>
      <c r="B268" s="94" t="s">
        <v>227</v>
      </c>
      <c r="C268" s="94"/>
      <c r="I268" s="3"/>
    </row>
    <row r="269" spans="1:9" x14ac:dyDescent="0.2">
      <c r="A269" s="19"/>
      <c r="B269" s="94" t="s">
        <v>92</v>
      </c>
      <c r="C269" s="94"/>
      <c r="I269" s="3"/>
    </row>
    <row r="270" spans="1:9" x14ac:dyDescent="0.2">
      <c r="A270" s="19"/>
      <c r="B270" s="8"/>
      <c r="C270" s="8"/>
      <c r="I270" s="3"/>
    </row>
    <row r="272" spans="1:9" x14ac:dyDescent="0.2">
      <c r="C272" s="67"/>
      <c r="D272" s="40" t="s">
        <v>252</v>
      </c>
      <c r="F272" s="68">
        <v>44104</v>
      </c>
      <c r="I272" s="3"/>
    </row>
    <row r="273" spans="1:9" x14ac:dyDescent="0.2">
      <c r="C273" s="69"/>
      <c r="F273" s="19"/>
      <c r="G273" s="70"/>
      <c r="I273" s="3"/>
    </row>
    <row r="274" spans="1:9" x14ac:dyDescent="0.2">
      <c r="A274" s="96" t="s">
        <v>3</v>
      </c>
      <c r="B274" s="97"/>
      <c r="C274" s="97"/>
      <c r="D274" s="97" t="s">
        <v>253</v>
      </c>
      <c r="E274" s="97"/>
      <c r="F274" s="97"/>
      <c r="G274" s="98"/>
      <c r="I274" s="3"/>
    </row>
    <row r="275" spans="1:9" x14ac:dyDescent="0.2">
      <c r="A275" s="71" t="s">
        <v>254</v>
      </c>
      <c r="B275" s="72"/>
      <c r="C275" s="73">
        <f>+E9</f>
        <v>6942324.4000000004</v>
      </c>
      <c r="D275" s="63" t="s">
        <v>255</v>
      </c>
      <c r="E275" s="34"/>
      <c r="F275" s="19"/>
      <c r="G275" s="74">
        <f>+E144</f>
        <v>6994414.4799999995</v>
      </c>
      <c r="I275" s="3"/>
    </row>
    <row r="276" spans="1:9" x14ac:dyDescent="0.2">
      <c r="A276" s="71" t="s">
        <v>256</v>
      </c>
      <c r="B276" s="19"/>
      <c r="C276" s="75">
        <f>+Agosto!G288</f>
        <v>2430198.34</v>
      </c>
      <c r="D276" s="34" t="s">
        <v>257</v>
      </c>
      <c r="E276" s="34"/>
      <c r="F276" s="19"/>
      <c r="G276" s="74">
        <f>+E153</f>
        <v>1028800.21</v>
      </c>
      <c r="I276" s="3"/>
    </row>
    <row r="277" spans="1:9" x14ac:dyDescent="0.2">
      <c r="A277" s="71"/>
      <c r="B277" s="19"/>
      <c r="C277" s="75"/>
      <c r="D277" s="34" t="s">
        <v>258</v>
      </c>
      <c r="E277" s="34"/>
      <c r="F277" s="19"/>
      <c r="G277" s="74">
        <f>+E182</f>
        <v>1231024</v>
      </c>
      <c r="I277" s="3"/>
    </row>
    <row r="278" spans="1:9" x14ac:dyDescent="0.2">
      <c r="A278" s="71"/>
      <c r="B278" s="19"/>
      <c r="C278" s="75"/>
      <c r="D278" s="34" t="s">
        <v>259</v>
      </c>
      <c r="F278" s="3"/>
      <c r="G278" s="74">
        <f>+E207</f>
        <v>0</v>
      </c>
      <c r="I278" s="3"/>
    </row>
    <row r="279" spans="1:9" x14ac:dyDescent="0.2">
      <c r="A279" s="71"/>
      <c r="B279" s="19"/>
      <c r="C279" s="75"/>
      <c r="D279" s="34" t="s">
        <v>260</v>
      </c>
      <c r="E279" s="34"/>
      <c r="F279" s="19"/>
      <c r="G279" s="74">
        <f>+E220</f>
        <v>0</v>
      </c>
      <c r="I279" s="3"/>
    </row>
    <row r="280" spans="1:9" x14ac:dyDescent="0.2">
      <c r="A280" s="71"/>
      <c r="B280" s="19"/>
      <c r="C280" s="75"/>
      <c r="D280" s="76" t="s">
        <v>261</v>
      </c>
      <c r="F280" s="3"/>
      <c r="G280" s="74">
        <f>+E232</f>
        <v>0</v>
      </c>
      <c r="I280" s="3"/>
    </row>
    <row r="281" spans="1:9" x14ac:dyDescent="0.2">
      <c r="A281" s="71"/>
      <c r="B281" s="19"/>
      <c r="C281" s="75"/>
      <c r="D281" s="76" t="s">
        <v>276</v>
      </c>
      <c r="F281" s="3"/>
      <c r="G281" s="74">
        <f>+E238</f>
        <v>250585.55000000002</v>
      </c>
      <c r="I281" s="3"/>
    </row>
    <row r="282" spans="1:9" x14ac:dyDescent="0.2">
      <c r="A282" s="71"/>
      <c r="B282" s="19"/>
      <c r="C282" s="75"/>
      <c r="D282" s="76" t="str">
        <f>+Agosto!D280</f>
        <v>Otros Impuestos</v>
      </c>
      <c r="F282" s="3"/>
      <c r="G282" s="74">
        <f>+E244</f>
        <v>0</v>
      </c>
      <c r="I282" s="3"/>
    </row>
    <row r="283" spans="1:9" x14ac:dyDescent="0.2">
      <c r="A283" s="71"/>
      <c r="B283" s="19"/>
      <c r="C283" s="75"/>
      <c r="D283" s="34"/>
      <c r="E283" s="34"/>
      <c r="F283" s="19"/>
      <c r="G283" s="74"/>
      <c r="I283" s="3"/>
    </row>
    <row r="284" spans="1:9" x14ac:dyDescent="0.2">
      <c r="A284" s="71" t="s">
        <v>262</v>
      </c>
      <c r="B284" s="19"/>
      <c r="C284" s="19" t="s">
        <v>262</v>
      </c>
      <c r="D284" s="77" t="s">
        <v>263</v>
      </c>
      <c r="E284" s="77"/>
      <c r="F284" s="78"/>
      <c r="G284" s="79">
        <f>SUM(G275:G283)</f>
        <v>9504824.2400000002</v>
      </c>
      <c r="I284" s="3"/>
    </row>
    <row r="285" spans="1:9" x14ac:dyDescent="0.2">
      <c r="A285" s="71"/>
      <c r="B285" s="19"/>
      <c r="C285" s="19"/>
      <c r="D285" s="34" t="s">
        <v>264</v>
      </c>
      <c r="E285" s="34"/>
      <c r="F285" s="19"/>
      <c r="G285" s="74"/>
      <c r="I285" s="3"/>
    </row>
    <row r="286" spans="1:9" x14ac:dyDescent="0.2">
      <c r="A286" s="71"/>
      <c r="B286" s="19"/>
      <c r="C286" s="19"/>
      <c r="D286" s="34" t="s">
        <v>265</v>
      </c>
      <c r="E286" s="34"/>
      <c r="F286" s="19"/>
      <c r="G286" s="74">
        <v>-24638453.609999999</v>
      </c>
      <c r="I286" s="3"/>
    </row>
    <row r="287" spans="1:9" x14ac:dyDescent="0.2">
      <c r="A287" s="71"/>
      <c r="B287" s="19"/>
      <c r="C287" s="19"/>
      <c r="D287" s="34" t="s">
        <v>266</v>
      </c>
      <c r="E287" s="34"/>
      <c r="F287" s="19"/>
      <c r="G287" s="74"/>
      <c r="I287" s="3"/>
    </row>
    <row r="288" spans="1:9" x14ac:dyDescent="0.2">
      <c r="A288" s="71"/>
      <c r="B288" s="19"/>
      <c r="C288" s="19"/>
      <c r="D288" s="34" t="s">
        <v>267</v>
      </c>
      <c r="E288" s="34"/>
      <c r="F288" s="80">
        <v>44074</v>
      </c>
      <c r="G288" s="74">
        <f>+Agosto!G284*-1</f>
        <v>21882336.600000001</v>
      </c>
      <c r="I288" s="3"/>
    </row>
    <row r="289" spans="1:9" x14ac:dyDescent="0.2">
      <c r="A289" s="71"/>
      <c r="B289" s="19"/>
      <c r="C289" s="19"/>
      <c r="D289" s="34" t="s">
        <v>266</v>
      </c>
      <c r="E289" s="34"/>
      <c r="F289" s="19"/>
      <c r="G289" s="74" t="s">
        <v>262</v>
      </c>
      <c r="I289" s="3"/>
    </row>
    <row r="290" spans="1:9" x14ac:dyDescent="0.2">
      <c r="A290" s="71"/>
      <c r="B290" s="19"/>
      <c r="C290" s="19"/>
      <c r="D290" s="34" t="s">
        <v>268</v>
      </c>
      <c r="E290" s="34"/>
      <c r="F290" s="19"/>
      <c r="G290" s="74">
        <f>2619419.25-5000</f>
        <v>2614419.25</v>
      </c>
      <c r="I290" s="3"/>
    </row>
    <row r="291" spans="1:9" x14ac:dyDescent="0.2">
      <c r="A291" s="71"/>
      <c r="B291" s="19"/>
      <c r="C291" s="19"/>
      <c r="D291" s="34" t="s">
        <v>264</v>
      </c>
      <c r="E291" s="34"/>
      <c r="F291" s="19"/>
      <c r="G291" s="74"/>
      <c r="I291" s="3"/>
    </row>
    <row r="292" spans="1:9" x14ac:dyDescent="0.2">
      <c r="A292" s="71"/>
      <c r="B292" s="19"/>
      <c r="C292" s="19"/>
      <c r="D292" s="34" t="s">
        <v>269</v>
      </c>
      <c r="E292" s="34"/>
      <c r="F292" s="80">
        <f>+F288</f>
        <v>44074</v>
      </c>
      <c r="G292" s="74">
        <f>+Agosto!G292*-1+0.01</f>
        <v>-953650.28</v>
      </c>
      <c r="I292" s="3"/>
    </row>
    <row r="293" spans="1:9" x14ac:dyDescent="0.2">
      <c r="A293" s="71"/>
      <c r="B293" s="19"/>
      <c r="C293" s="19"/>
      <c r="D293" s="34" t="s">
        <v>266</v>
      </c>
      <c r="E293" s="34"/>
      <c r="F293" s="19"/>
      <c r="G293" s="74"/>
      <c r="I293" s="3"/>
    </row>
    <row r="294" spans="1:9" x14ac:dyDescent="0.2">
      <c r="A294" s="71"/>
      <c r="B294" s="19"/>
      <c r="C294" s="19"/>
      <c r="D294" s="34" t="s">
        <v>270</v>
      </c>
      <c r="E294" s="34"/>
      <c r="F294" s="19"/>
      <c r="G294" s="74">
        <v>963046.55</v>
      </c>
      <c r="I294" s="3"/>
    </row>
    <row r="295" spans="1:9" x14ac:dyDescent="0.2">
      <c r="A295" s="71"/>
      <c r="B295" s="19"/>
      <c r="C295" s="19"/>
      <c r="D295" s="34" t="s">
        <v>271</v>
      </c>
      <c r="E295" s="34"/>
      <c r="F295" s="19"/>
      <c r="G295" s="74"/>
      <c r="I295" s="3"/>
    </row>
    <row r="296" spans="1:9" ht="12" thickBot="1" x14ac:dyDescent="0.25">
      <c r="A296" s="81" t="s">
        <v>272</v>
      </c>
      <c r="B296" s="82"/>
      <c r="C296" s="83">
        <f>SUM(C275:C294)+0.01</f>
        <v>9372522.75</v>
      </c>
      <c r="D296" s="84" t="s">
        <v>272</v>
      </c>
      <c r="E296" s="84"/>
      <c r="F296" s="82"/>
      <c r="G296" s="83">
        <f>SUM(G284:G295)</f>
        <v>9372522.7500000037</v>
      </c>
      <c r="H296" s="69"/>
      <c r="I296" s="3"/>
    </row>
    <row r="318" spans="1:9" x14ac:dyDescent="0.2">
      <c r="A318" s="62"/>
      <c r="C318" s="3"/>
      <c r="D318" s="3"/>
      <c r="E318" s="3"/>
      <c r="F318" s="3"/>
      <c r="I318" s="3"/>
    </row>
  </sheetData>
  <mergeCells count="8">
    <mergeCell ref="A274:C274"/>
    <mergeCell ref="D274:G274"/>
    <mergeCell ref="B2:C2"/>
    <mergeCell ref="B3:C3"/>
    <mergeCell ref="B135:C135"/>
    <mergeCell ref="B136:C136"/>
    <mergeCell ref="B268:C268"/>
    <mergeCell ref="B269:C269"/>
  </mergeCells>
  <pageMargins left="0.51181102362204722" right="0.51181102362204722" top="0.74803149606299213" bottom="0.74803149606299213" header="0.31496062992125984" footer="0.31496062992125984"/>
  <pageSetup scale="9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Anual</vt:lpstr>
    </vt:vector>
  </TitlesOfParts>
  <Company>XENIXS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KB</cp:lastModifiedBy>
  <cp:lastPrinted>2022-03-23T15:17:25Z</cp:lastPrinted>
  <dcterms:created xsi:type="dcterms:W3CDTF">2020-10-25T16:09:43Z</dcterms:created>
  <dcterms:modified xsi:type="dcterms:W3CDTF">2022-03-23T15:20:33Z</dcterms:modified>
</cp:coreProperties>
</file>