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0" windowWidth="11580" windowHeight="5340"/>
  </bookViews>
  <sheets>
    <sheet name="Esquema AIF_A Completar " sheetId="1" r:id="rId1"/>
  </sheets>
  <definedNames>
    <definedName name="_xlnm.Print_Area" localSheetId="0">'Esquema AIF_A Completar '!$A$1:$G$191</definedName>
    <definedName name="_xlnm.Print_Titles" localSheetId="0">'Esquema AIF_A Completar '!$1:$5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3" i="1" l="1"/>
  <c r="H302" i="1" l="1"/>
  <c r="I389" i="1" l="1"/>
  <c r="J389" i="1"/>
  <c r="J228" i="1"/>
  <c r="J422" i="1" l="1"/>
  <c r="I422" i="1"/>
  <c r="J421" i="1"/>
  <c r="I421" i="1"/>
  <c r="J420" i="1"/>
  <c r="I420" i="1"/>
  <c r="J419" i="1"/>
  <c r="I419" i="1"/>
  <c r="J418" i="1"/>
  <c r="I418" i="1"/>
  <c r="J417" i="1"/>
  <c r="I417" i="1"/>
  <c r="J416" i="1"/>
  <c r="I416" i="1"/>
  <c r="J415" i="1"/>
  <c r="I415" i="1"/>
  <c r="J414" i="1"/>
  <c r="I414" i="1"/>
  <c r="J412" i="1"/>
  <c r="I412" i="1"/>
  <c r="J410" i="1"/>
  <c r="I410" i="1"/>
  <c r="J409" i="1"/>
  <c r="I409" i="1"/>
  <c r="J407" i="1"/>
  <c r="I407" i="1"/>
  <c r="J404" i="1"/>
  <c r="I404" i="1"/>
  <c r="J400" i="1"/>
  <c r="I400" i="1"/>
  <c r="J399" i="1"/>
  <c r="I399" i="1"/>
  <c r="J398" i="1"/>
  <c r="I398" i="1"/>
  <c r="J397" i="1"/>
  <c r="I397" i="1"/>
  <c r="J396" i="1"/>
  <c r="I396" i="1"/>
  <c r="J395" i="1"/>
  <c r="I395" i="1"/>
  <c r="J394" i="1"/>
  <c r="I394" i="1"/>
  <c r="J393" i="1"/>
  <c r="I393" i="1"/>
  <c r="J392" i="1"/>
  <c r="I392" i="1"/>
  <c r="J391" i="1"/>
  <c r="I391" i="1"/>
  <c r="J390" i="1"/>
  <c r="I390" i="1"/>
  <c r="J388" i="1"/>
  <c r="I388" i="1"/>
  <c r="J387" i="1"/>
  <c r="I387" i="1"/>
  <c r="J386" i="1"/>
  <c r="I386" i="1"/>
  <c r="J385" i="1"/>
  <c r="I385" i="1"/>
  <c r="J384" i="1"/>
  <c r="I384" i="1"/>
  <c r="J383" i="1"/>
  <c r="I383" i="1"/>
  <c r="J382" i="1"/>
  <c r="I382" i="1"/>
  <c r="J381" i="1"/>
  <c r="I381" i="1"/>
  <c r="J380" i="1"/>
  <c r="I380" i="1"/>
  <c r="J379" i="1"/>
  <c r="I379" i="1"/>
  <c r="J378" i="1"/>
  <c r="I378" i="1"/>
  <c r="J377" i="1"/>
  <c r="I377" i="1"/>
  <c r="J376" i="1"/>
  <c r="I376" i="1"/>
  <c r="J375" i="1"/>
  <c r="I375" i="1"/>
  <c r="J374" i="1"/>
  <c r="I374" i="1"/>
  <c r="J373" i="1"/>
  <c r="I373" i="1"/>
  <c r="J372" i="1"/>
  <c r="I372" i="1"/>
  <c r="J371" i="1"/>
  <c r="I371" i="1"/>
  <c r="J370" i="1"/>
  <c r="I370" i="1"/>
  <c r="J369" i="1"/>
  <c r="I369" i="1"/>
  <c r="J368" i="1"/>
  <c r="I368" i="1"/>
  <c r="J367" i="1"/>
  <c r="I367" i="1"/>
  <c r="J366" i="1"/>
  <c r="I366" i="1"/>
  <c r="J365" i="1"/>
  <c r="I365" i="1"/>
  <c r="J364" i="1"/>
  <c r="I364" i="1"/>
  <c r="J363" i="1"/>
  <c r="I363" i="1"/>
  <c r="J362" i="1"/>
  <c r="I362" i="1"/>
  <c r="J361" i="1"/>
  <c r="I361" i="1"/>
  <c r="J360" i="1"/>
  <c r="I360" i="1"/>
  <c r="J359" i="1"/>
  <c r="I359" i="1"/>
  <c r="J358" i="1"/>
  <c r="I358" i="1"/>
  <c r="J357" i="1"/>
  <c r="I357" i="1"/>
  <c r="J356" i="1"/>
  <c r="I356" i="1"/>
  <c r="J355" i="1"/>
  <c r="I355" i="1"/>
  <c r="J354" i="1"/>
  <c r="I354" i="1"/>
  <c r="J353" i="1"/>
  <c r="I353" i="1"/>
  <c r="J352" i="1"/>
  <c r="I352" i="1"/>
  <c r="J351" i="1"/>
  <c r="I351" i="1"/>
  <c r="J350" i="1"/>
  <c r="I350" i="1"/>
  <c r="J349" i="1"/>
  <c r="I349" i="1"/>
  <c r="J348" i="1"/>
  <c r="I348" i="1"/>
  <c r="J347" i="1"/>
  <c r="I347" i="1"/>
  <c r="J346" i="1"/>
  <c r="I346" i="1"/>
  <c r="J345" i="1"/>
  <c r="I345" i="1"/>
  <c r="J344" i="1"/>
  <c r="I344" i="1"/>
  <c r="J343" i="1"/>
  <c r="I343" i="1"/>
  <c r="J342" i="1"/>
  <c r="I342" i="1"/>
  <c r="J341" i="1"/>
  <c r="I341" i="1"/>
  <c r="J340" i="1"/>
  <c r="I340" i="1"/>
  <c r="J339" i="1"/>
  <c r="I339" i="1"/>
  <c r="J338" i="1"/>
  <c r="I338" i="1"/>
  <c r="J337" i="1"/>
  <c r="I337" i="1"/>
  <c r="J336" i="1"/>
  <c r="I336" i="1"/>
  <c r="J335" i="1"/>
  <c r="I335" i="1"/>
  <c r="J334" i="1"/>
  <c r="I334" i="1"/>
  <c r="J333" i="1"/>
  <c r="I333" i="1"/>
  <c r="J332" i="1"/>
  <c r="I332" i="1"/>
  <c r="J331" i="1"/>
  <c r="I331" i="1"/>
  <c r="J330" i="1"/>
  <c r="I330" i="1"/>
  <c r="J329" i="1"/>
  <c r="I329" i="1"/>
  <c r="J328" i="1"/>
  <c r="I328" i="1"/>
  <c r="J326" i="1"/>
  <c r="I326" i="1"/>
  <c r="J325" i="1"/>
  <c r="I325" i="1"/>
  <c r="J324" i="1"/>
  <c r="I324" i="1"/>
  <c r="J323" i="1"/>
  <c r="I323" i="1"/>
  <c r="J322" i="1"/>
  <c r="I322" i="1"/>
  <c r="J321" i="1"/>
  <c r="I321" i="1"/>
  <c r="J320" i="1"/>
  <c r="I320" i="1"/>
  <c r="J319" i="1"/>
  <c r="I319" i="1"/>
  <c r="J318" i="1"/>
  <c r="I318" i="1"/>
  <c r="J317" i="1"/>
  <c r="I317" i="1"/>
  <c r="J316" i="1"/>
  <c r="I316" i="1"/>
  <c r="J315" i="1"/>
  <c r="I315" i="1"/>
  <c r="J314" i="1"/>
  <c r="I314" i="1"/>
  <c r="J313" i="1"/>
  <c r="I313" i="1"/>
  <c r="J309" i="1"/>
  <c r="I309" i="1"/>
  <c r="J308" i="1"/>
  <c r="I308" i="1"/>
  <c r="J307" i="1"/>
  <c r="I307" i="1"/>
  <c r="J305" i="1"/>
  <c r="I305" i="1"/>
  <c r="J304" i="1"/>
  <c r="I304" i="1"/>
  <c r="J300" i="1"/>
  <c r="I300" i="1"/>
  <c r="J299" i="1"/>
  <c r="I299" i="1"/>
  <c r="J298" i="1"/>
  <c r="I298" i="1"/>
  <c r="J297" i="1"/>
  <c r="I297" i="1"/>
  <c r="J296" i="1"/>
  <c r="I296" i="1"/>
  <c r="J295" i="1"/>
  <c r="I295" i="1"/>
  <c r="J294" i="1"/>
  <c r="I294" i="1"/>
  <c r="J293" i="1"/>
  <c r="I293" i="1"/>
  <c r="J290" i="1"/>
  <c r="I290" i="1"/>
  <c r="J289" i="1"/>
  <c r="I289" i="1"/>
  <c r="J288" i="1"/>
  <c r="I288" i="1"/>
  <c r="J287" i="1"/>
  <c r="I287" i="1"/>
  <c r="J285" i="1"/>
  <c r="I285" i="1"/>
  <c r="J284" i="1"/>
  <c r="I284" i="1"/>
  <c r="J282" i="1"/>
  <c r="I282" i="1"/>
  <c r="J281" i="1"/>
  <c r="I281" i="1"/>
  <c r="J280" i="1"/>
  <c r="I280" i="1"/>
  <c r="J279" i="1"/>
  <c r="I279" i="1"/>
  <c r="J278" i="1"/>
  <c r="I278" i="1"/>
  <c r="J277" i="1"/>
  <c r="I277" i="1"/>
  <c r="J276" i="1"/>
  <c r="I276" i="1"/>
  <c r="J275" i="1"/>
  <c r="I275" i="1"/>
  <c r="J274" i="1"/>
  <c r="I274" i="1"/>
  <c r="J271" i="1"/>
  <c r="I271" i="1"/>
  <c r="J270" i="1"/>
  <c r="I270" i="1"/>
  <c r="J269" i="1"/>
  <c r="I269" i="1"/>
  <c r="J268" i="1"/>
  <c r="I268" i="1"/>
  <c r="J267" i="1"/>
  <c r="I267" i="1"/>
  <c r="J266" i="1"/>
  <c r="I266" i="1"/>
  <c r="J264" i="1"/>
  <c r="I264" i="1"/>
  <c r="J263" i="1"/>
  <c r="I263" i="1"/>
  <c r="J262" i="1"/>
  <c r="I262" i="1"/>
  <c r="J261" i="1"/>
  <c r="I261" i="1"/>
  <c r="J260" i="1"/>
  <c r="I260" i="1"/>
  <c r="J259" i="1"/>
  <c r="I259" i="1"/>
  <c r="J258" i="1"/>
  <c r="I258" i="1"/>
  <c r="J257" i="1"/>
  <c r="I257" i="1"/>
  <c r="J256" i="1"/>
  <c r="I256" i="1"/>
  <c r="J254" i="1"/>
  <c r="I254" i="1"/>
  <c r="J252" i="1"/>
  <c r="I252" i="1"/>
  <c r="J251" i="1"/>
  <c r="I251" i="1"/>
  <c r="J250" i="1"/>
  <c r="I250" i="1"/>
  <c r="J247" i="1"/>
  <c r="I247" i="1"/>
  <c r="J245" i="1"/>
  <c r="I245" i="1"/>
  <c r="J244" i="1"/>
  <c r="I244" i="1"/>
  <c r="J243" i="1"/>
  <c r="I243" i="1"/>
  <c r="J240" i="1"/>
  <c r="I240" i="1"/>
  <c r="J238" i="1"/>
  <c r="I238" i="1"/>
  <c r="J237" i="1"/>
  <c r="I237" i="1"/>
  <c r="J236" i="1"/>
  <c r="I236" i="1"/>
  <c r="J235" i="1"/>
  <c r="I235" i="1"/>
  <c r="J234" i="1"/>
  <c r="I234" i="1"/>
  <c r="J232" i="1"/>
  <c r="I232" i="1"/>
  <c r="J231" i="1"/>
  <c r="I231" i="1"/>
  <c r="J230" i="1"/>
  <c r="I230" i="1"/>
  <c r="J229" i="1"/>
  <c r="I229" i="1"/>
  <c r="I228" i="1"/>
  <c r="J227" i="1"/>
  <c r="I227" i="1"/>
  <c r="J226" i="1"/>
  <c r="I226" i="1"/>
  <c r="J225" i="1"/>
  <c r="I225" i="1"/>
  <c r="J223" i="1"/>
  <c r="I223" i="1"/>
  <c r="J222" i="1"/>
  <c r="I222" i="1"/>
  <c r="J221" i="1"/>
  <c r="I221" i="1"/>
  <c r="J220" i="1"/>
  <c r="I22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1" i="1"/>
  <c r="I211" i="1"/>
  <c r="J210" i="1"/>
  <c r="I210" i="1"/>
  <c r="J209" i="1"/>
  <c r="I209" i="1"/>
  <c r="J208" i="1"/>
  <c r="I208" i="1"/>
  <c r="J207" i="1"/>
  <c r="I207" i="1"/>
  <c r="J206" i="1"/>
  <c r="I206" i="1"/>
  <c r="J205" i="1"/>
  <c r="I205" i="1"/>
  <c r="J204" i="1"/>
  <c r="I204" i="1"/>
  <c r="J203" i="1"/>
  <c r="I203" i="1"/>
  <c r="J201" i="1"/>
  <c r="I201" i="1"/>
  <c r="J200" i="1"/>
  <c r="I200" i="1"/>
  <c r="J199" i="1"/>
  <c r="I199" i="1"/>
  <c r="J198" i="1"/>
  <c r="I198" i="1"/>
  <c r="J197" i="1"/>
  <c r="I197" i="1"/>
  <c r="J196" i="1"/>
  <c r="I196" i="1"/>
  <c r="J195" i="1"/>
  <c r="I195" i="1"/>
  <c r="J192" i="1"/>
  <c r="I192" i="1"/>
  <c r="J191" i="1"/>
  <c r="I191" i="1"/>
  <c r="J190" i="1"/>
  <c r="I190" i="1"/>
  <c r="J188" i="1"/>
  <c r="I188" i="1"/>
  <c r="J187" i="1"/>
  <c r="I187" i="1"/>
  <c r="J186" i="1"/>
  <c r="I186" i="1"/>
  <c r="J184" i="1"/>
  <c r="I184" i="1"/>
  <c r="J183" i="1"/>
  <c r="I183" i="1"/>
  <c r="J182" i="1"/>
  <c r="I182" i="1"/>
  <c r="J181" i="1"/>
  <c r="I181" i="1"/>
  <c r="J180" i="1"/>
  <c r="I180" i="1"/>
  <c r="J178" i="1"/>
  <c r="I178" i="1"/>
  <c r="J176" i="1"/>
  <c r="I176" i="1"/>
  <c r="J175" i="1"/>
  <c r="I175" i="1"/>
  <c r="J173" i="1"/>
  <c r="I173" i="1"/>
  <c r="J170" i="1"/>
  <c r="I170" i="1"/>
  <c r="J169" i="1"/>
  <c r="I169" i="1"/>
  <c r="J168" i="1"/>
  <c r="I168" i="1"/>
  <c r="J167" i="1"/>
  <c r="I167" i="1"/>
  <c r="J166" i="1"/>
  <c r="I166" i="1"/>
  <c r="J165" i="1"/>
  <c r="I165" i="1"/>
  <c r="J164" i="1"/>
  <c r="I164" i="1"/>
  <c r="J162" i="1"/>
  <c r="I162" i="1"/>
  <c r="J161" i="1"/>
  <c r="I161" i="1"/>
  <c r="J160" i="1"/>
  <c r="I160" i="1"/>
  <c r="J159" i="1"/>
  <c r="I159" i="1"/>
  <c r="J158" i="1"/>
  <c r="I158" i="1"/>
  <c r="J157" i="1"/>
  <c r="I157" i="1"/>
  <c r="J156" i="1"/>
  <c r="I156" i="1"/>
  <c r="J154" i="1"/>
  <c r="I154" i="1"/>
  <c r="J153" i="1"/>
  <c r="I153" i="1"/>
  <c r="J152" i="1"/>
  <c r="I152" i="1"/>
  <c r="J151" i="1"/>
  <c r="I151" i="1"/>
  <c r="J150" i="1"/>
  <c r="I150" i="1"/>
  <c r="J149" i="1"/>
  <c r="I149" i="1"/>
  <c r="J148" i="1"/>
  <c r="I148" i="1"/>
  <c r="J146" i="1"/>
  <c r="I146" i="1"/>
  <c r="J144" i="1"/>
  <c r="I144" i="1"/>
  <c r="J143" i="1"/>
  <c r="I143" i="1"/>
  <c r="J142" i="1"/>
  <c r="I142" i="1"/>
  <c r="J141" i="1"/>
  <c r="I141" i="1"/>
  <c r="J140" i="1"/>
  <c r="I140" i="1"/>
  <c r="J139" i="1"/>
  <c r="I139" i="1"/>
  <c r="J138" i="1"/>
  <c r="I138" i="1"/>
  <c r="J137" i="1"/>
  <c r="I137" i="1"/>
  <c r="J136" i="1"/>
  <c r="I136" i="1"/>
  <c r="J132" i="1"/>
  <c r="I132" i="1"/>
  <c r="J131" i="1"/>
  <c r="I131" i="1"/>
  <c r="J130" i="1"/>
  <c r="I130" i="1"/>
  <c r="J129" i="1"/>
  <c r="I129" i="1"/>
  <c r="J128" i="1"/>
  <c r="I128" i="1"/>
  <c r="J127" i="1"/>
  <c r="I127" i="1"/>
  <c r="J126" i="1"/>
  <c r="I126" i="1"/>
  <c r="J125" i="1"/>
  <c r="I125" i="1"/>
  <c r="J124" i="1"/>
  <c r="I124" i="1"/>
  <c r="J123" i="1"/>
  <c r="I123" i="1"/>
  <c r="J122" i="1"/>
  <c r="I122" i="1"/>
  <c r="J121" i="1"/>
  <c r="I121" i="1"/>
  <c r="J120" i="1"/>
  <c r="I120" i="1"/>
  <c r="J119" i="1"/>
  <c r="I119" i="1"/>
  <c r="J118" i="1"/>
  <c r="I118" i="1"/>
  <c r="J117" i="1"/>
  <c r="I117" i="1"/>
  <c r="J114" i="1"/>
  <c r="I114" i="1"/>
  <c r="J113" i="1"/>
  <c r="I113" i="1"/>
  <c r="J112" i="1"/>
  <c r="I112" i="1"/>
  <c r="J111" i="1"/>
  <c r="I111" i="1"/>
  <c r="J110" i="1"/>
  <c r="I110" i="1"/>
  <c r="J107" i="1"/>
  <c r="I107" i="1"/>
  <c r="J104" i="1"/>
  <c r="I104" i="1"/>
  <c r="J102" i="1"/>
  <c r="I102" i="1"/>
  <c r="J100" i="1"/>
  <c r="I100" i="1"/>
  <c r="J98" i="1"/>
  <c r="I98" i="1"/>
  <c r="J97" i="1"/>
  <c r="I97" i="1"/>
  <c r="J96" i="1"/>
  <c r="I96" i="1"/>
  <c r="J95" i="1"/>
  <c r="I95" i="1"/>
  <c r="J94" i="1"/>
  <c r="I94" i="1"/>
  <c r="J93" i="1"/>
  <c r="I93" i="1"/>
  <c r="J92" i="1"/>
  <c r="I92" i="1"/>
  <c r="J91" i="1"/>
  <c r="I91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4" i="1"/>
  <c r="I44" i="1"/>
  <c r="J43" i="1"/>
  <c r="I43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6" i="1"/>
  <c r="I16" i="1"/>
  <c r="J15" i="1"/>
  <c r="I15" i="1"/>
  <c r="J11" i="1"/>
  <c r="I11" i="1"/>
  <c r="J10" i="1"/>
  <c r="I10" i="1"/>
  <c r="J8" i="1"/>
  <c r="I8" i="1"/>
  <c r="H202" i="1" l="1"/>
  <c r="H249" i="1"/>
  <c r="H248" i="1" s="1"/>
  <c r="H185" i="1"/>
  <c r="H327" i="1"/>
  <c r="H312" i="1"/>
  <c r="H408" i="1"/>
  <c r="H411" i="1"/>
  <c r="H246" i="1"/>
  <c r="H241" i="1"/>
  <c r="H233" i="1"/>
  <c r="H224" i="1"/>
  <c r="H212" i="1"/>
  <c r="H194" i="1"/>
  <c r="H189" i="1"/>
  <c r="H179" i="1"/>
  <c r="H177" i="1"/>
  <c r="H174" i="1"/>
  <c r="H172" i="1"/>
  <c r="H163" i="1"/>
  <c r="H155" i="1" s="1"/>
  <c r="H147" i="1"/>
  <c r="H145" i="1" s="1"/>
  <c r="H135" i="1"/>
  <c r="H283" i="1"/>
  <c r="H116" i="1"/>
  <c r="H115" i="1"/>
  <c r="H109" i="1" s="1"/>
  <c r="H108" i="1" s="1"/>
  <c r="H306" i="1"/>
  <c r="H303" i="1"/>
  <c r="H292" i="1"/>
  <c r="H105" i="1"/>
  <c r="H106" i="1"/>
  <c r="H42" i="1"/>
  <c r="H291" i="1"/>
  <c r="H101" i="1"/>
  <c r="H99" i="1"/>
  <c r="H45" i="1"/>
  <c r="H14" i="1"/>
  <c r="H9" i="1"/>
  <c r="H7" i="1"/>
  <c r="H13" i="1" l="1"/>
  <c r="H12" i="1" s="1"/>
  <c r="H6" i="1" s="1"/>
  <c r="H17" i="1"/>
  <c r="I42" i="1"/>
  <c r="J42" i="1"/>
  <c r="I105" i="1"/>
  <c r="J105" i="1"/>
  <c r="I306" i="1"/>
  <c r="J306" i="1"/>
  <c r="I106" i="1"/>
  <c r="J106" i="1"/>
  <c r="H103" i="1"/>
  <c r="I303" i="1"/>
  <c r="J303" i="1"/>
  <c r="H239" i="1"/>
  <c r="I241" i="1"/>
  <c r="J241" i="1"/>
  <c r="H301" i="1"/>
  <c r="H311" i="1"/>
  <c r="H193" i="1"/>
  <c r="H171" i="1"/>
  <c r="H134" i="1"/>
  <c r="H286" i="1" l="1"/>
  <c r="H310" i="1"/>
  <c r="H133" i="1"/>
  <c r="H273" i="1" l="1"/>
  <c r="H272" i="1"/>
  <c r="H402" i="1"/>
  <c r="H401" i="1" l="1"/>
  <c r="H405" i="1" s="1"/>
  <c r="H403" i="1"/>
  <c r="H424" i="1"/>
  <c r="H406" i="1" l="1"/>
  <c r="H423" i="1"/>
  <c r="H425" i="1" l="1"/>
  <c r="G302" i="1"/>
  <c r="G185" i="1"/>
  <c r="G116" i="1"/>
  <c r="G103" i="1"/>
  <c r="J185" i="1" l="1"/>
  <c r="I185" i="1"/>
  <c r="I116" i="1"/>
  <c r="J116" i="1"/>
  <c r="I302" i="1"/>
  <c r="J302" i="1"/>
  <c r="I103" i="1"/>
  <c r="J103" i="1"/>
  <c r="G292" i="1"/>
  <c r="G212" i="1"/>
  <c r="G17" i="1"/>
  <c r="I292" i="1" l="1"/>
  <c r="J292" i="1"/>
  <c r="J212" i="1"/>
  <c r="I212" i="1"/>
  <c r="I17" i="1"/>
  <c r="J17" i="1"/>
  <c r="G413" i="1"/>
  <c r="G265" i="1"/>
  <c r="G255" i="1"/>
  <c r="G253" i="1"/>
  <c r="G242" i="1"/>
  <c r="G239" i="1" l="1"/>
  <c r="I242" i="1"/>
  <c r="J242" i="1"/>
  <c r="I255" i="1"/>
  <c r="J255" i="1"/>
  <c r="I413" i="1"/>
  <c r="J413" i="1"/>
  <c r="J253" i="1"/>
  <c r="G249" i="1"/>
  <c r="I265" i="1"/>
  <c r="J265" i="1"/>
  <c r="G224" i="1"/>
  <c r="J224" i="1" l="1"/>
  <c r="I224" i="1"/>
  <c r="I239" i="1"/>
  <c r="J239" i="1"/>
  <c r="I249" i="1"/>
  <c r="J249" i="1"/>
  <c r="G301" i="1"/>
  <c r="G283" i="1"/>
  <c r="G115" i="1"/>
  <c r="G101" i="1"/>
  <c r="G411" i="1"/>
  <c r="G248" i="1"/>
  <c r="G194" i="1"/>
  <c r="G189" i="1"/>
  <c r="G179" i="1"/>
  <c r="G172" i="1"/>
  <c r="A416" i="1"/>
  <c r="A417" i="1" s="1"/>
  <c r="A418" i="1" s="1"/>
  <c r="A419" i="1" s="1"/>
  <c r="A334" i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2" i="1" s="1"/>
  <c r="A363" i="1" s="1"/>
  <c r="A364" i="1" s="1"/>
  <c r="A367" i="1" s="1"/>
  <c r="A368" i="1" s="1"/>
  <c r="A369" i="1" s="1"/>
  <c r="A304" i="1"/>
  <c r="A305" i="1" s="1"/>
  <c r="A306" i="1" s="1"/>
  <c r="A307" i="1" s="1"/>
  <c r="A308" i="1" s="1"/>
  <c r="G45" i="1"/>
  <c r="G177" i="1"/>
  <c r="G327" i="1"/>
  <c r="G246" i="1"/>
  <c r="G174" i="1"/>
  <c r="G291" i="1"/>
  <c r="G99" i="1"/>
  <c r="G9" i="1"/>
  <c r="G7" i="1"/>
  <c r="G233" i="1"/>
  <c r="G14" i="1"/>
  <c r="G438" i="1"/>
  <c r="G439" i="1" s="1"/>
  <c r="I233" i="1" l="1"/>
  <c r="J233" i="1"/>
  <c r="J9" i="1"/>
  <c r="I9" i="1"/>
  <c r="I291" i="1"/>
  <c r="J291" i="1"/>
  <c r="I246" i="1"/>
  <c r="J246" i="1"/>
  <c r="J177" i="1"/>
  <c r="I177" i="1"/>
  <c r="J179" i="1"/>
  <c r="I179" i="1"/>
  <c r="J194" i="1"/>
  <c r="I194" i="1"/>
  <c r="G408" i="1"/>
  <c r="I411" i="1"/>
  <c r="J411" i="1"/>
  <c r="G109" i="1"/>
  <c r="I115" i="1"/>
  <c r="J115" i="1"/>
  <c r="J301" i="1"/>
  <c r="I301" i="1"/>
  <c r="J14" i="1"/>
  <c r="I14" i="1"/>
  <c r="I7" i="1"/>
  <c r="J7" i="1"/>
  <c r="I99" i="1"/>
  <c r="J99" i="1"/>
  <c r="J174" i="1"/>
  <c r="I174" i="1"/>
  <c r="I327" i="1"/>
  <c r="J327" i="1"/>
  <c r="I45" i="1"/>
  <c r="J45" i="1"/>
  <c r="J172" i="1"/>
  <c r="I172" i="1"/>
  <c r="J189" i="1"/>
  <c r="I189" i="1"/>
  <c r="I248" i="1"/>
  <c r="J248" i="1"/>
  <c r="I101" i="1"/>
  <c r="J101" i="1"/>
  <c r="I283" i="1"/>
  <c r="J283" i="1"/>
  <c r="G171" i="1"/>
  <c r="G202" i="1"/>
  <c r="G286" i="1"/>
  <c r="G312" i="1"/>
  <c r="G13" i="1"/>
  <c r="G311" i="1" l="1"/>
  <c r="I312" i="1"/>
  <c r="J312" i="1"/>
  <c r="G108" i="1"/>
  <c r="I109" i="1"/>
  <c r="J109" i="1"/>
  <c r="J202" i="1"/>
  <c r="I202" i="1"/>
  <c r="G12" i="1"/>
  <c r="J13" i="1"/>
  <c r="I13" i="1"/>
  <c r="G273" i="1"/>
  <c r="I286" i="1"/>
  <c r="J286" i="1"/>
  <c r="J171" i="1"/>
  <c r="I171" i="1"/>
  <c r="I408" i="1"/>
  <c r="J408" i="1"/>
  <c r="G193" i="1"/>
  <c r="G163" i="1"/>
  <c r="G135" i="1"/>
  <c r="J135" i="1" l="1"/>
  <c r="I135" i="1"/>
  <c r="J193" i="1"/>
  <c r="I193" i="1"/>
  <c r="G6" i="1"/>
  <c r="I12" i="1"/>
  <c r="J12" i="1"/>
  <c r="G310" i="1"/>
  <c r="I311" i="1"/>
  <c r="J311" i="1"/>
  <c r="G155" i="1"/>
  <c r="J163" i="1"/>
  <c r="I163" i="1"/>
  <c r="I273" i="1"/>
  <c r="J273" i="1"/>
  <c r="I108" i="1"/>
  <c r="J108" i="1"/>
  <c r="G147" i="1"/>
  <c r="J155" i="1" l="1"/>
  <c r="I155" i="1"/>
  <c r="I6" i="1"/>
  <c r="J6" i="1"/>
  <c r="G401" i="1"/>
  <c r="G145" i="1"/>
  <c r="J147" i="1"/>
  <c r="I147" i="1"/>
  <c r="I310" i="1"/>
  <c r="J310" i="1"/>
  <c r="G423" i="1" l="1"/>
  <c r="I401" i="1"/>
  <c r="I423" i="1" s="1"/>
  <c r="J401" i="1"/>
  <c r="J423" i="1" s="1"/>
  <c r="G134" i="1"/>
  <c r="J145" i="1"/>
  <c r="I145" i="1"/>
  <c r="G133" i="1" l="1"/>
  <c r="J134" i="1"/>
  <c r="I134" i="1"/>
  <c r="G272" i="1" l="1"/>
  <c r="I133" i="1"/>
  <c r="J133" i="1"/>
  <c r="G402" i="1"/>
  <c r="J272" i="1" l="1"/>
  <c r="I272" i="1"/>
  <c r="G424" i="1"/>
  <c r="J402" i="1"/>
  <c r="I402" i="1"/>
  <c r="G406" i="1"/>
  <c r="G405" i="1"/>
  <c r="G403" i="1"/>
  <c r="I405" i="1" l="1"/>
  <c r="J405" i="1"/>
  <c r="J424" i="1"/>
  <c r="I424" i="1"/>
  <c r="G425" i="1"/>
  <c r="I403" i="1"/>
  <c r="J403" i="1"/>
  <c r="I406" i="1"/>
  <c r="J406" i="1"/>
  <c r="I425" i="1" l="1"/>
  <c r="J425" i="1"/>
</calcChain>
</file>

<file path=xl/comments1.xml><?xml version="1.0" encoding="utf-8"?>
<comments xmlns="http://schemas.openxmlformats.org/spreadsheetml/2006/main">
  <authors>
    <author>Admin</author>
  </authors>
  <commentList>
    <comment ref="G42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50% más que en el año anterior</t>
        </r>
      </text>
    </comment>
  </commentList>
</comments>
</file>

<file path=xl/sharedStrings.xml><?xml version="1.0" encoding="utf-8"?>
<sst xmlns="http://schemas.openxmlformats.org/spreadsheetml/2006/main" count="432" uniqueCount="406">
  <si>
    <t>- Cifras en Pesos a Valores Corrientes -</t>
  </si>
  <si>
    <t>Concepto</t>
  </si>
  <si>
    <t>I - INGRESOS CORRIENTES</t>
  </si>
  <si>
    <t>De Origen Municipal</t>
  </si>
  <si>
    <t xml:space="preserve">Ingresos Tributarios </t>
  </si>
  <si>
    <t>Ingresos No Tributarios</t>
  </si>
  <si>
    <t>Ingresos de Operación</t>
  </si>
  <si>
    <t xml:space="preserve">Renta de la Propiedad </t>
  </si>
  <si>
    <t>De Otro origen</t>
  </si>
  <si>
    <t>-</t>
  </si>
  <si>
    <t>Transferencias Corrientes (ANR)</t>
  </si>
  <si>
    <t>II - GASTOS CORRIENTES</t>
  </si>
  <si>
    <t>Personal</t>
  </si>
  <si>
    <t>Bienes de Consumo</t>
  </si>
  <si>
    <t>Intereses de la Deuda</t>
  </si>
  <si>
    <t>Transferencias p/financ. Erog. Ctes.</t>
  </si>
  <si>
    <t>III -  RESULTADO ECONOMICO:  (I-II)</t>
  </si>
  <si>
    <t xml:space="preserve">      (AHORRO / DESAHORRO CORRIENTE)</t>
  </si>
  <si>
    <t>IV - INGRESOS DE CAPITAL</t>
  </si>
  <si>
    <t>Transferencias de Capital</t>
  </si>
  <si>
    <t>V - GASTOS DE CAPITAL</t>
  </si>
  <si>
    <t>. Bienes de Capital</t>
  </si>
  <si>
    <t>. Trabajos Públicos</t>
  </si>
  <si>
    <t>VI  - INGRESOS TOTALES   (I+IV)</t>
  </si>
  <si>
    <t>VIII - GASTO PÚBLICO PRIMARIO (VII - Int de la Deuda)</t>
  </si>
  <si>
    <t>IX - RESULTADO FINANCIERO (VI - VII)</t>
  </si>
  <si>
    <t>X - RESULTADO PRIMARIO (VI - VII sin Int. de la Deuda)</t>
  </si>
  <si>
    <t>XI - FINANCIAMIENTO NETO (XII - XIII)</t>
  </si>
  <si>
    <t>XII -</t>
  </si>
  <si>
    <t>FUENTES FINANCIERAS</t>
  </si>
  <si>
    <t>XIII  -</t>
  </si>
  <si>
    <t>APLICACIONES FINANCIERAS</t>
  </si>
  <si>
    <t>XIV - RECURSOS TOTALES  (VI+XII)</t>
  </si>
  <si>
    <t>XV  - EROGACIONES TOTALES (VII+XIII)</t>
  </si>
  <si>
    <t>XVI -  RESULTADO GLOBAL (XIV - XV)</t>
  </si>
  <si>
    <t>Información</t>
  </si>
  <si>
    <t>Recopilada</t>
  </si>
  <si>
    <t>Amortización de la Deuda</t>
  </si>
  <si>
    <t>(Devengamientos no contabilizados)</t>
  </si>
  <si>
    <t>Variación Patrimonial Ajustada</t>
  </si>
  <si>
    <t>Diferencias en Fuentes y Aplicaciones Financ.</t>
  </si>
  <si>
    <t>Variación Patrimonial Contable</t>
  </si>
  <si>
    <t>VII - GASTOS TOTALES  (II+V)</t>
  </si>
  <si>
    <t>ESQUEMA AHORRO-INVERSION-FINANCIAMIENTO
SECTOR PÚBLICO MUNICIPAL CONSOLIDADO</t>
  </si>
  <si>
    <t>Venta de Bienes y Serv. Púb. De la Adm. Públ.</t>
  </si>
  <si>
    <t>Inversión Real Directa</t>
  </si>
  <si>
    <t>Personal permanente</t>
  </si>
  <si>
    <t>Retribuciones de los cargos (permanente)</t>
  </si>
  <si>
    <t>Retribuciones que no hacen a los cargos (permanente)</t>
  </si>
  <si>
    <t>Sueldo anual complementario (permanente)</t>
  </si>
  <si>
    <t>Asignaciones familiares (permanente)</t>
  </si>
  <si>
    <t>Contribuciones patronales (permanente)</t>
  </si>
  <si>
    <t>Seguros riesgo del trabajo (permanente)</t>
  </si>
  <si>
    <t>Indemnización por jubilación por invalidez (permanente)</t>
  </si>
  <si>
    <t>Accidentes de trabajo (permanente)</t>
  </si>
  <si>
    <t>Personal transitorio</t>
  </si>
  <si>
    <t>Contratos de locación de servicios con prestación a título personal de pago mensual</t>
  </si>
  <si>
    <t>Planta política</t>
  </si>
  <si>
    <t>Personal en cargo político con categoría escalafonaria retenida</t>
  </si>
  <si>
    <t>Personal con cargo político</t>
  </si>
  <si>
    <t>Productos alimenticios agropecuarios y forestales</t>
  </si>
  <si>
    <t>Textiles y vestuario</t>
  </si>
  <si>
    <t>Productos de papel, cartón e impresos</t>
  </si>
  <si>
    <t>Productos de cuero y caucho</t>
  </si>
  <si>
    <t>Productos químicos, combustibles y lubricantes</t>
  </si>
  <si>
    <t>Productos de minerales no metálicos</t>
  </si>
  <si>
    <t>Productos metálicos</t>
  </si>
  <si>
    <t>Minerales</t>
  </si>
  <si>
    <t>Otros bienes de consumo</t>
  </si>
  <si>
    <t>Servicios básicos</t>
  </si>
  <si>
    <t>Mantenimiento, reparación y limpieza</t>
  </si>
  <si>
    <t>Servicios técnicos y profesionales</t>
  </si>
  <si>
    <t>Servicios comerciales y financieros</t>
  </si>
  <si>
    <t>Servicios Públicos Municipales</t>
  </si>
  <si>
    <t>Pasajes y viáticos</t>
  </si>
  <si>
    <t>Impuestos, derechos y tasas</t>
  </si>
  <si>
    <t>Otros servicios</t>
  </si>
  <si>
    <t>Bienes preexistentes</t>
  </si>
  <si>
    <t>Equipo de seguridad</t>
  </si>
  <si>
    <t>Libros, revistas y otros elementos coleccionables</t>
  </si>
  <si>
    <t>Obras de arte</t>
  </si>
  <si>
    <t>Semovientes</t>
  </si>
  <si>
    <t>Activos intangibles</t>
  </si>
  <si>
    <t>Otros bienes de uso</t>
  </si>
  <si>
    <t>Transferencias al sector privado para financiar gastos corrientes</t>
  </si>
  <si>
    <t>Aportes de capital</t>
  </si>
  <si>
    <t>Préstamos a corto plazo</t>
  </si>
  <si>
    <t>Préstamos a largo plazo</t>
  </si>
  <si>
    <t>Incremento de disponibilidades</t>
  </si>
  <si>
    <t>Incremento de cuentas a cobrar</t>
  </si>
  <si>
    <t>Impuestos</t>
  </si>
  <si>
    <t>Automotores</t>
  </si>
  <si>
    <t>Automotores Ejercicios Anteriores</t>
  </si>
  <si>
    <t>Tasas Municipales</t>
  </si>
  <si>
    <t>Servicios Retributivos</t>
  </si>
  <si>
    <t>Servicios Retributivos Ejercicio Anterior</t>
  </si>
  <si>
    <t>Habilitacion Comercio e Industria</t>
  </si>
  <si>
    <t>Inspección, Seguridad e Higiene</t>
  </si>
  <si>
    <t>Inspeccion,Seguridad e Higiene Ejercicios Anteriores</t>
  </si>
  <si>
    <t>Inspección Veterinaria</t>
  </si>
  <si>
    <t>Servicios Especiales de Residuos</t>
  </si>
  <si>
    <t>Servicios Especiales de Residuos de Ejercicios Anteriores</t>
  </si>
  <si>
    <t>Inspección de Rodados</t>
  </si>
  <si>
    <t>Servicio de Agua Potable</t>
  </si>
  <si>
    <t>Servicio Agua Potable rec.ejerc.vencido</t>
  </si>
  <si>
    <t>Conservación de Calles</t>
  </si>
  <si>
    <t>Tasa de Baldíos</t>
  </si>
  <si>
    <t>Tasa de Baldíos de Ejercicios Anteriores</t>
  </si>
  <si>
    <t>Monotasa</t>
  </si>
  <si>
    <t>Monotasa Ejercicios Anteriores</t>
  </si>
  <si>
    <t>Actividades de Telecomunicaciones</t>
  </si>
  <si>
    <t>Tasa por Servicio C/Camiones y Equipos Municipales</t>
  </si>
  <si>
    <t>Tasa por Control de Camiones en Muelle de Piedra</t>
  </si>
  <si>
    <t>Asociación Bomberos</t>
  </si>
  <si>
    <t>Derechos</t>
  </si>
  <si>
    <t>Venta Ambulante</t>
  </si>
  <si>
    <t>Publicidad y Propaganda</t>
  </si>
  <si>
    <t>Ocupación y Uso de Espacios Públicos</t>
  </si>
  <si>
    <t>Cementerio</t>
  </si>
  <si>
    <t>De Edificación y Obras en General</t>
  </si>
  <si>
    <t>Mensura y Subdivisón de Tierras</t>
  </si>
  <si>
    <t>Edificación e Inspección de Obras</t>
  </si>
  <si>
    <t>Conservación del Patrimonio</t>
  </si>
  <si>
    <t>De Oficina</t>
  </si>
  <si>
    <t>Derechos Varios</t>
  </si>
  <si>
    <t>Contribuciones</t>
  </si>
  <si>
    <t>Por mejoras</t>
  </si>
  <si>
    <t>Obra Gas Domiciliario</t>
  </si>
  <si>
    <t>Obra Gas chacras</t>
  </si>
  <si>
    <t>Alquileres</t>
  </si>
  <si>
    <t>Uso Inst. y Predio Gimnasio</t>
  </si>
  <si>
    <t>Uso del Centro de Convenciones</t>
  </si>
  <si>
    <t>Multas</t>
  </si>
  <si>
    <t>Infracciones de transito</t>
  </si>
  <si>
    <t>Infracciones de Tránsito</t>
  </si>
  <si>
    <t>Infracciones de comercio</t>
  </si>
  <si>
    <t>Recargos e Intereses</t>
  </si>
  <si>
    <t>Intereses en Cuentas Especial</t>
  </si>
  <si>
    <t>Intereses por Mora</t>
  </si>
  <si>
    <t>Multas Tribunal de Faltas</t>
  </si>
  <si>
    <t>Concesiones</t>
  </si>
  <si>
    <t>Concesión Campings Municipales</t>
  </si>
  <si>
    <t>Concesión Paseo Artesanos</t>
  </si>
  <si>
    <t>Recupero Gastos Terminal</t>
  </si>
  <si>
    <t>Alquiler espacio terminal</t>
  </si>
  <si>
    <t>Otros Ingresos No Tributarios</t>
  </si>
  <si>
    <t>Ingresos Eventuales</t>
  </si>
  <si>
    <t>Venta de bienes</t>
  </si>
  <si>
    <t>Venta de bienes del reciclado</t>
  </si>
  <si>
    <t>Venta de servicios</t>
  </si>
  <si>
    <t>Guardería Municipal</t>
  </si>
  <si>
    <t>Servicios Varios</t>
  </si>
  <si>
    <t>Fondo Municipal Cultura</t>
  </si>
  <si>
    <t>Venta bruta de bienes</t>
  </si>
  <si>
    <t>Venta bruta de servicios</t>
  </si>
  <si>
    <t>Otros ingresos de operación</t>
  </si>
  <si>
    <t>Intereses por préstamos</t>
  </si>
  <si>
    <t>Intereses por depósitos</t>
  </si>
  <si>
    <t>Intereses por títulos y valores</t>
  </si>
  <si>
    <t>Arrendamiento de tierras y terrenos</t>
  </si>
  <si>
    <t>Del Sector Privado</t>
  </si>
  <si>
    <t>De unidades familiares</t>
  </si>
  <si>
    <t>De instituciones privadas sin fines de lucro</t>
  </si>
  <si>
    <t>De empresas privadas</t>
  </si>
  <si>
    <t>Del Sector Público Provincial</t>
  </si>
  <si>
    <t>De la administración central provincial</t>
  </si>
  <si>
    <t>De empresas y sociedades del estado provinciales</t>
  </si>
  <si>
    <t>De instituciones financieras provinciales</t>
  </si>
  <si>
    <t>Otros de la administración central provincial</t>
  </si>
  <si>
    <t>Venta de activos</t>
  </si>
  <si>
    <t>Venta de tierras y terrenos</t>
  </si>
  <si>
    <t>Venta de edificios e instalaciones</t>
  </si>
  <si>
    <t>Venta de maquinarias y equipos</t>
  </si>
  <si>
    <t>Venta de activos intangibles</t>
  </si>
  <si>
    <t>Venta de otros bienes</t>
  </si>
  <si>
    <t>Recuperación de Obras Públicas</t>
  </si>
  <si>
    <t>Mejoramiento Habitacional</t>
  </si>
  <si>
    <t>Mejoramiento Habitacional - Letrinas</t>
  </si>
  <si>
    <t>Otras Contribuciones</t>
  </si>
  <si>
    <t xml:space="preserve">  A.N.R. Desequilibrio Financiero</t>
  </si>
  <si>
    <t xml:space="preserve">  Convenio Informantes Turísticos</t>
  </si>
  <si>
    <t xml:space="preserve">  Funcionamiento Comedores Comunitarios</t>
  </si>
  <si>
    <t xml:space="preserve">  Convenio Minist. Acción Social - Profesionales y Operadores Sociales</t>
  </si>
  <si>
    <t>Recupero Obra ………..</t>
  </si>
  <si>
    <t>PRESUPUESTO</t>
  </si>
  <si>
    <t>EJECUCIÓN</t>
  </si>
  <si>
    <t>Año 2012</t>
  </si>
  <si>
    <t>Becas</t>
  </si>
  <si>
    <t>Ayuda Social Directa</t>
  </si>
  <si>
    <t>Viáticos</t>
  </si>
  <si>
    <t>Servicio de ceremonial</t>
  </si>
  <si>
    <t>Transporte</t>
  </si>
  <si>
    <t>Primas y gastos de seguros</t>
  </si>
  <si>
    <t>Comisiones y gastos bancarios</t>
  </si>
  <si>
    <t>Contabilidad y auditoría</t>
  </si>
  <si>
    <t>Mantenimiento y reparación de edificios y locales</t>
  </si>
  <si>
    <t>Mantenimiento y reparación de vehículos</t>
  </si>
  <si>
    <t>Mantenimiento y reparación maquinaria y equipo</t>
  </si>
  <si>
    <t>Mantenimiento de servicios informáticos</t>
  </si>
  <si>
    <t>Energía eléctrica</t>
  </si>
  <si>
    <t>Teléfono, fax y comunicaciones por Internet</t>
  </si>
  <si>
    <t>Utiles de limpieza</t>
  </si>
  <si>
    <t>Utiles de escritorio, oficina y enseñanza</t>
  </si>
  <si>
    <t>Herramientas menores</t>
  </si>
  <si>
    <t>Combustibles y lubricantes</t>
  </si>
  <si>
    <t>Alimentos para personas</t>
  </si>
  <si>
    <t>Planta temporaria: MONOTRIBUTISTAS</t>
  </si>
  <si>
    <t xml:space="preserve">Retribuciones de los cargos  </t>
  </si>
  <si>
    <t xml:space="preserve">Sueldo anual complementario </t>
  </si>
  <si>
    <t xml:space="preserve">Asignaciones familiares </t>
  </si>
  <si>
    <t xml:space="preserve">Contribuciones patronales </t>
  </si>
  <si>
    <t xml:space="preserve">Seguros riesgo del trabajo </t>
  </si>
  <si>
    <t xml:space="preserve">Retribuciones que no hacen a los cargos   </t>
  </si>
  <si>
    <t>Prendas de vestir</t>
  </si>
  <si>
    <t>Alquileres de edificios y locales</t>
  </si>
  <si>
    <t>Mantenimiento y reparación de vías de comunicación</t>
  </si>
  <si>
    <t>Jurídicos</t>
  </si>
  <si>
    <t>Gas</t>
  </si>
  <si>
    <t>Programas Sociales</t>
  </si>
  <si>
    <t>Otros</t>
  </si>
  <si>
    <t>Mantenimiento Gimnasio</t>
  </si>
  <si>
    <t>Capacitación</t>
  </si>
  <si>
    <t>Insecticida, fumigantes, otros</t>
  </si>
  <si>
    <t>Cubiertas y cámaras de aire</t>
  </si>
  <si>
    <t>Equipo de oficina y muebles</t>
  </si>
  <si>
    <t>ISSN</t>
  </si>
  <si>
    <t>Alquiler Salón</t>
  </si>
  <si>
    <t>Planta política 2013</t>
  </si>
  <si>
    <t>Programas Sociales 2013</t>
  </si>
  <si>
    <t>Pensiones 2013</t>
  </si>
  <si>
    <t>Viáticos 2013</t>
  </si>
  <si>
    <t>Transporte 2013</t>
  </si>
  <si>
    <t>Capacitación 2013</t>
  </si>
  <si>
    <t>Personal permanente 2013</t>
  </si>
  <si>
    <t>Personal transitorio 2013</t>
  </si>
  <si>
    <t>Mantenimiento de Escuelas</t>
  </si>
  <si>
    <t>Teléfono, fax y comunicaciones por Internet 2013</t>
  </si>
  <si>
    <t>Jurídicos 2013</t>
  </si>
  <si>
    <t>Contabilidad y auditoría 2013</t>
  </si>
  <si>
    <t>Ayuda Social Directa 2013</t>
  </si>
  <si>
    <t>Mantenimiento y reparación de edificios y locales 2013</t>
  </si>
  <si>
    <t xml:space="preserve">   Plan Más Cerca</t>
  </si>
  <si>
    <t>Del Sector Público Nacional</t>
  </si>
  <si>
    <t>Seguros de vida y ART</t>
  </si>
  <si>
    <t>Deudas al personal</t>
  </si>
  <si>
    <t>Otros Ingresos no Tributarios</t>
  </si>
  <si>
    <t>Maquinarias y herramientas</t>
  </si>
  <si>
    <t>MUNICIPALIDAD DE LAS OVEJAS</t>
  </si>
  <si>
    <t>De Origen Nacional</t>
  </si>
  <si>
    <t>Coparticipación Federal de Impuestos</t>
  </si>
  <si>
    <t>De Origen Provincial</t>
  </si>
  <si>
    <t>Coparticipación de Imp. Provinciales</t>
  </si>
  <si>
    <t>Impuestos Provinciales s/Ley 2495</t>
  </si>
  <si>
    <t>Alumbrado Público</t>
  </si>
  <si>
    <t>Recolección de residuos</t>
  </si>
  <si>
    <t>Suministro de agua potable</t>
  </si>
  <si>
    <t>Red cloacal</t>
  </si>
  <si>
    <t>Derecho de Oficina</t>
  </si>
  <si>
    <t>Carnet de Conductor</t>
  </si>
  <si>
    <t>Regalías</t>
  </si>
  <si>
    <t>Regalías Hidrocarburíferas</t>
  </si>
  <si>
    <t>Multas Varias</t>
  </si>
  <si>
    <t>Pastaje Las Lagunas</t>
  </si>
  <si>
    <t>Ingresos Varios</t>
  </si>
  <si>
    <t xml:space="preserve">  Canon Extraordinario Ley 2615 Art. 7°</t>
  </si>
  <si>
    <t>Recursos Propios de Capital</t>
  </si>
  <si>
    <t xml:space="preserve">  Venta de tierras y terrenos</t>
  </si>
  <si>
    <t>De la Administración Central Nacional</t>
  </si>
  <si>
    <t xml:space="preserve">Otros   </t>
  </si>
  <si>
    <t>Servicios Básicos No Personales</t>
  </si>
  <si>
    <t>Mantenimiento vías de comunicación</t>
  </si>
  <si>
    <t>Técnicos</t>
  </si>
  <si>
    <t>Alquileres y Derechos</t>
  </si>
  <si>
    <t>Las Lagunas</t>
  </si>
  <si>
    <t>Talleres de capacitación</t>
  </si>
  <si>
    <t>Otros Bienes</t>
  </si>
  <si>
    <t>Aparatos, instrumentos y equipos</t>
  </si>
  <si>
    <t>Obras Menores</t>
  </si>
  <si>
    <t>Oficios</t>
  </si>
  <si>
    <t>UPCN</t>
  </si>
  <si>
    <t>Descuentos varios</t>
  </si>
  <si>
    <t>Cuota ATE</t>
  </si>
  <si>
    <t>Venta ambulante</t>
  </si>
  <si>
    <t>Rodados</t>
  </si>
  <si>
    <t>Uaf</t>
  </si>
  <si>
    <t>Juventud y Deportes</t>
  </si>
  <si>
    <t>Fiestas populares</t>
  </si>
  <si>
    <t>Plaza Las Aromáticas</t>
  </si>
  <si>
    <t>De la Administración Central Provincial</t>
  </si>
  <si>
    <t xml:space="preserve">  Mantenimiento de Escuelas</t>
  </si>
  <si>
    <t xml:space="preserve">  ANR Obras</t>
  </si>
  <si>
    <t>Energía eléctrica, gas y agua</t>
  </si>
  <si>
    <t>Fondo rotatorio con fines productivos</t>
  </si>
  <si>
    <t>Complejo Deportivo Riscos Bayos</t>
  </si>
  <si>
    <t>Peatonal San Sebastián-I Etapa</t>
  </si>
  <si>
    <t>Red de agua Barrio Riscos Bayos</t>
  </si>
  <si>
    <t>Remodelación Plaza Epulauquen B° Pampa</t>
  </si>
  <si>
    <t xml:space="preserve">Cafetería y Obras complementarias Mirador La Puntilla </t>
  </si>
  <si>
    <t>Adecuación y construcción red de agua zona centro I Etapa</t>
  </si>
  <si>
    <t>Plaza Riscos Bayos</t>
  </si>
  <si>
    <t>Créditos para emprendimientos juveniles</t>
  </si>
  <si>
    <t>Construcción Invernaderos</t>
  </si>
  <si>
    <t>Pileta de Natación Barrio Riscos Bayos</t>
  </si>
  <si>
    <t>Mantenim. Planta Cloacal Barrio Riscos Bayos</t>
  </si>
  <si>
    <t>Mantenim. Y conservac. De Piletas de Oxidación de tratam. Cloacales de la localidad</t>
  </si>
  <si>
    <t>Viviendas un dormitorio</t>
  </si>
  <si>
    <t>Mantenimiento red de agua potable</t>
  </si>
  <si>
    <t>Transferencia a instituciones cult., cient, deportivas</t>
  </si>
  <si>
    <t xml:space="preserve">  Operativo Leña</t>
  </si>
  <si>
    <t>Publicidad y propaganda</t>
  </si>
  <si>
    <t>Recupero de préstamos</t>
  </si>
  <si>
    <t xml:space="preserve">  Aportes reintegrables</t>
  </si>
  <si>
    <t>Ampliación edificio municipal I Etapa</t>
  </si>
  <si>
    <t>Cisternas de almacenamiento de agua potable Barrio Los Melegues</t>
  </si>
  <si>
    <t>Plaza San Martín Mejoramiento</t>
  </si>
  <si>
    <t>Construcción y remodelación Parque Carmen Salinas I Etapa</t>
  </si>
  <si>
    <t>Construcción 16 viviendas</t>
  </si>
  <si>
    <t>Salón de usos múltiples B° Riscos Bayos I Etapa</t>
  </si>
  <si>
    <t>Casa de la Juventud</t>
  </si>
  <si>
    <t>Batería Sanitarios Lagunas de Epu-Lauquen</t>
  </si>
  <si>
    <t>Mirador y Muelle Epu-Lauquen I Etapa</t>
  </si>
  <si>
    <t>Pavimento urbano 10 cuadras I Etapa</t>
  </si>
  <si>
    <t>Plaza de la Memoria</t>
  </si>
  <si>
    <t>Residencia Adultos Mayores I Etapa</t>
  </si>
  <si>
    <t>Operativo leña</t>
  </si>
  <si>
    <t xml:space="preserve">  Viviendas un dormitorio</t>
  </si>
  <si>
    <t>Mejoramiento tanquillas captación de agua potable</t>
  </si>
  <si>
    <t>Museo Municipal Tino Munk</t>
  </si>
  <si>
    <t>Ediciones literarias</t>
  </si>
  <si>
    <t>Techo Peatonales</t>
  </si>
  <si>
    <t xml:space="preserve">Red de agua Barrio Minas Ñuble </t>
  </si>
  <si>
    <t xml:space="preserve">Ampliación red de gas Barrio Minas Ñuble 1° Etapa </t>
  </si>
  <si>
    <t>Electrificación B° Minas Ñuble  2° Etapa</t>
  </si>
  <si>
    <t>Puente ingreso sobre arroyo la Bodega</t>
  </si>
  <si>
    <t>Obra Delegada Ampliación Hospital 2° Etapa</t>
  </si>
  <si>
    <t>Monumentos</t>
  </si>
  <si>
    <t>Viviendas Sociales</t>
  </si>
  <si>
    <t xml:space="preserve">  Obra Delegada Ampliación Hospital 2° Etapa</t>
  </si>
  <si>
    <t>Activ. Turísticas, culturales, deportivas de promoción</t>
  </si>
  <si>
    <t>Proyectos ejecutivos de obras</t>
  </si>
  <si>
    <t>FO MU VI (Fondo Municipal de Viviendas)</t>
  </si>
  <si>
    <t>Año 2023</t>
  </si>
  <si>
    <t>Proveedores 2022</t>
  </si>
  <si>
    <t>Ingresos Varios Las Lagunas</t>
  </si>
  <si>
    <t>Aporte Red Cloacal B° Minas Ñuble II Etapa</t>
  </si>
  <si>
    <t xml:space="preserve"> Congreso de Historia</t>
  </si>
  <si>
    <t>Feria del libro</t>
  </si>
  <si>
    <t>Corralón Municipal SEGUNDA ETAPA</t>
  </si>
  <si>
    <t>Red de gas barrio Los Melegues</t>
  </si>
  <si>
    <t>Red cloacal B° Minas Ñuble II Etapa</t>
  </si>
  <si>
    <t>Cine taetro Municipal</t>
  </si>
  <si>
    <t>Cordón cuneta barrio pampa</t>
  </si>
  <si>
    <t xml:space="preserve">Gradas cancha de fútbol </t>
  </si>
  <si>
    <t>CDI</t>
  </si>
  <si>
    <t>Cancha hockey cesped sintetico</t>
  </si>
  <si>
    <t xml:space="preserve">Paso Minas Ñuble </t>
  </si>
  <si>
    <t>Casa de la mujer</t>
  </si>
  <si>
    <t>Remodelacion camping Municipal</t>
  </si>
  <si>
    <t>Nuevo barrio Lote 13</t>
  </si>
  <si>
    <t xml:space="preserve">  Obra 16 viviendas </t>
  </si>
  <si>
    <t xml:space="preserve">  Adquisición equipamiento</t>
  </si>
  <si>
    <t>Mantenimiento piletas de natacion</t>
  </si>
  <si>
    <t>Plan Más Cerca</t>
  </si>
  <si>
    <t>Plan 50 destinos</t>
  </si>
  <si>
    <t>Cordones cuneta Barrio Riscos Bayos</t>
  </si>
  <si>
    <t>Remodelación Gimnasio Municipal</t>
  </si>
  <si>
    <t>RECAUDADO</t>
  </si>
  <si>
    <t>GASTADO</t>
  </si>
  <si>
    <t>EN MAS</t>
  </si>
  <si>
    <t>EN MENOS</t>
  </si>
  <si>
    <t>EJECUTADO</t>
  </si>
  <si>
    <t>AÑO 2023</t>
  </si>
  <si>
    <t xml:space="preserve">  Acreditaciones varias</t>
  </si>
  <si>
    <t xml:space="preserve">  ANR de Producción y Turismo</t>
  </si>
  <si>
    <t xml:space="preserve">  Otros aportes</t>
  </si>
  <si>
    <t xml:space="preserve">  Convenio IJAN</t>
  </si>
  <si>
    <t xml:space="preserve">  Saneamiento basurero municipal</t>
  </si>
  <si>
    <t xml:space="preserve">  Venta de rodados</t>
  </si>
  <si>
    <t>Programa Promover Turismo Federal</t>
  </si>
  <si>
    <t xml:space="preserve">  Convenio Políticas Sociales</t>
  </si>
  <si>
    <t xml:space="preserve">  Obra Delegada 5 Módulos</t>
  </si>
  <si>
    <t>Específicos veterianrios</t>
  </si>
  <si>
    <t>Mantenimiento agua potable</t>
  </si>
  <si>
    <t>Elementos de seguridad e higiene</t>
  </si>
  <si>
    <t>Fletes</t>
  </si>
  <si>
    <t>Apertura Paso Minas Ñuble</t>
  </si>
  <si>
    <t>Colonias de verano</t>
  </si>
  <si>
    <t>Programa estudiantil</t>
  </si>
  <si>
    <t>Recambio luminarias canchas de futbol</t>
  </si>
  <si>
    <t>Espacios verdes</t>
  </si>
  <si>
    <t>Obra cementerio</t>
  </si>
  <si>
    <t>Veredas peatonales B° Riscos Bayos</t>
  </si>
  <si>
    <t>Portal de ingreso</t>
  </si>
  <si>
    <t>Edificio Radio Municipal I Etapa</t>
  </si>
  <si>
    <t>Mantenimiento red cloacal</t>
  </si>
  <si>
    <t>Campin Municipal</t>
  </si>
  <si>
    <t>Mensura Manzanas 16 a 19 Riscos Bayos</t>
  </si>
  <si>
    <t>Obra Red Cloacal Minas Ñuble I Etapa</t>
  </si>
  <si>
    <t>Mant. Y reparación red vial urbana</t>
  </si>
  <si>
    <t>Plaza Minas Ñuble</t>
  </si>
  <si>
    <t>Saneamiento basurero municipal</t>
  </si>
  <si>
    <t>Loteo Lote 30b</t>
  </si>
  <si>
    <t>Gastos eleccionarios</t>
  </si>
  <si>
    <t>Mantenimiento cancha de césped</t>
  </si>
  <si>
    <t>Programa Proyecto Joven</t>
  </si>
  <si>
    <t>Red de gas B° Minas Ñuble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</si>
</sst>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%"/>
  </numFmts>
  <fonts count="36" x14ac:knownFonts="1">
    <font>
      <sz val="10"/>
      <name val="Arial"/>
    </font>
    <font>
      <sz val="12"/>
      <name val="Arial"/>
      <family val="2"/>
    </font>
    <font>
      <b/>
      <u/>
      <sz val="9"/>
      <name val="Arial"/>
      <family val="2"/>
    </font>
    <font>
      <b/>
      <sz val="14"/>
      <name val="Arial TUR"/>
      <family val="2"/>
      <charset val="162"/>
    </font>
    <font>
      <sz val="16"/>
      <name val="Arial TUR"/>
      <family val="2"/>
      <charset val="162"/>
    </font>
    <font>
      <b/>
      <u/>
      <sz val="20"/>
      <color indexed="9"/>
      <name val="Arial TUR"/>
      <family val="2"/>
      <charset val="162"/>
    </font>
    <font>
      <b/>
      <sz val="12"/>
      <name val="Arial TUR"/>
      <family val="2"/>
      <charset val="162"/>
    </font>
    <font>
      <sz val="16"/>
      <name val="Britannic Bold"/>
      <family val="2"/>
    </font>
    <font>
      <b/>
      <sz val="10"/>
      <name val="Arial TUR"/>
      <family val="2"/>
      <charset val="162"/>
    </font>
    <font>
      <b/>
      <sz val="10"/>
      <name val="Arial"/>
      <family val="2"/>
    </font>
    <font>
      <b/>
      <sz val="10"/>
      <color indexed="9"/>
      <name val="Arial Narrow"/>
      <family val="2"/>
    </font>
    <font>
      <b/>
      <i/>
      <sz val="10"/>
      <name val="Arial"/>
      <family val="2"/>
    </font>
    <font>
      <b/>
      <i/>
      <sz val="10"/>
      <color indexed="9"/>
      <name val="Arial Narrow"/>
      <family val="2"/>
    </font>
    <font>
      <i/>
      <sz val="10"/>
      <name val="Arial"/>
      <family val="2"/>
    </font>
    <font>
      <b/>
      <u/>
      <sz val="9"/>
      <color indexed="9"/>
      <name val="Arial"/>
      <family val="2"/>
    </font>
    <font>
      <sz val="10"/>
      <color indexed="9"/>
      <name val="Arial"/>
      <family val="2"/>
    </font>
    <font>
      <sz val="10"/>
      <color indexed="9"/>
      <name val="Arial Narrow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9"/>
      <name val="Arial"/>
      <family val="2"/>
    </font>
    <font>
      <sz val="10"/>
      <color indexed="12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u/>
      <sz val="10"/>
      <name val="Arial"/>
      <family val="2"/>
    </font>
    <font>
      <b/>
      <u/>
      <sz val="10"/>
      <color indexed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mediumGray">
        <fgColor indexed="9"/>
        <bgColor indexed="44"/>
      </patternFill>
    </fill>
    <fill>
      <patternFill patternType="solid">
        <fgColor indexed="9"/>
        <bgColor indexed="9"/>
      </patternFill>
    </fill>
    <fill>
      <patternFill patternType="mediumGray">
        <fgColor indexed="9"/>
        <bgColor indexed="26"/>
      </patternFill>
    </fill>
    <fill>
      <patternFill patternType="mediumGray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" fontId="1" fillId="0" borderId="0" applyFont="0" applyFill="0" applyBorder="0" applyAlignment="0" applyProtection="0"/>
    <xf numFmtId="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1" applyNumberFormat="0" applyFont="0" applyFill="0" applyAlignment="0" applyProtection="0"/>
  </cellStyleXfs>
  <cellXfs count="193">
    <xf numFmtId="0" fontId="0" fillId="0" borderId="0" xfId="0"/>
    <xf numFmtId="164" fontId="2" fillId="2" borderId="0" xfId="13" applyNumberFormat="1" applyFont="1" applyFill="1" applyAlignment="1">
      <alignment horizontal="right"/>
    </xf>
    <xf numFmtId="164" fontId="3" fillId="2" borderId="0" xfId="13" applyNumberFormat="1" applyFont="1" applyFill="1" applyAlignment="1">
      <alignment horizontal="left"/>
    </xf>
    <xf numFmtId="0" fontId="4" fillId="2" borderId="0" xfId="13" applyFont="1" applyFill="1"/>
    <xf numFmtId="0" fontId="7" fillId="0" borderId="0" xfId="0" applyFont="1"/>
    <xf numFmtId="0" fontId="9" fillId="3" borderId="2" xfId="13" applyFont="1" applyFill="1" applyBorder="1"/>
    <xf numFmtId="0" fontId="9" fillId="3" borderId="3" xfId="13" applyFont="1" applyFill="1" applyBorder="1"/>
    <xf numFmtId="3" fontId="10" fillId="3" borderId="4" xfId="13" applyNumberFormat="1" applyFont="1" applyFill="1" applyBorder="1" applyAlignment="1">
      <alignment horizontal="right"/>
    </xf>
    <xf numFmtId="0" fontId="11" fillId="3" borderId="5" xfId="13" applyFont="1" applyFill="1" applyBorder="1"/>
    <xf numFmtId="0" fontId="11" fillId="3" borderId="6" xfId="13" applyFont="1" applyFill="1" applyBorder="1"/>
    <xf numFmtId="3" fontId="12" fillId="3" borderId="7" xfId="13" applyNumberFormat="1" applyFont="1" applyFill="1" applyBorder="1" applyAlignment="1">
      <alignment horizontal="right"/>
    </xf>
    <xf numFmtId="0" fontId="13" fillId="0" borderId="0" xfId="0" applyFont="1"/>
    <xf numFmtId="0" fontId="9" fillId="3" borderId="5" xfId="13" applyFont="1" applyFill="1" applyBorder="1"/>
    <xf numFmtId="0" fontId="9" fillId="3" borderId="6" xfId="13" applyFont="1" applyFill="1" applyBorder="1"/>
    <xf numFmtId="3" fontId="10" fillId="3" borderId="7" xfId="0" applyNumberFormat="1" applyFont="1" applyFill="1" applyBorder="1" applyAlignment="1">
      <alignment horizontal="right"/>
    </xf>
    <xf numFmtId="0" fontId="18" fillId="0" borderId="0" xfId="0" applyFont="1"/>
    <xf numFmtId="0" fontId="19" fillId="3" borderId="6" xfId="13" applyFont="1" applyFill="1" applyBorder="1"/>
    <xf numFmtId="0" fontId="20" fillId="0" borderId="0" xfId="0" applyFont="1"/>
    <xf numFmtId="0" fontId="21" fillId="3" borderId="5" xfId="13" applyFont="1" applyFill="1" applyBorder="1"/>
    <xf numFmtId="0" fontId="21" fillId="0" borderId="0" xfId="0" applyFont="1"/>
    <xf numFmtId="0" fontId="20" fillId="3" borderId="5" xfId="13" applyFont="1" applyFill="1" applyBorder="1"/>
    <xf numFmtId="3" fontId="10" fillId="3" borderId="7" xfId="13" applyNumberFormat="1" applyFont="1" applyFill="1" applyBorder="1" applyAlignment="1">
      <alignment horizontal="right"/>
    </xf>
    <xf numFmtId="0" fontId="23" fillId="0" borderId="0" xfId="0" applyFont="1"/>
    <xf numFmtId="0" fontId="9" fillId="3" borderId="8" xfId="13" applyFont="1" applyFill="1" applyBorder="1"/>
    <xf numFmtId="3" fontId="9" fillId="4" borderId="9" xfId="13" applyNumberFormat="1" applyFont="1" applyFill="1" applyBorder="1"/>
    <xf numFmtId="3" fontId="9" fillId="4" borderId="10" xfId="13" applyNumberFormat="1" applyFont="1" applyFill="1" applyBorder="1"/>
    <xf numFmtId="3" fontId="9" fillId="4" borderId="11" xfId="13" applyNumberFormat="1" applyFont="1" applyFill="1" applyBorder="1"/>
    <xf numFmtId="3" fontId="9" fillId="4" borderId="12" xfId="13" applyNumberFormat="1" applyFont="1" applyFill="1" applyBorder="1" applyAlignment="1">
      <alignment vertical="center"/>
    </xf>
    <xf numFmtId="3" fontId="9" fillId="4" borderId="13" xfId="13" applyNumberFormat="1" applyFont="1" applyFill="1" applyBorder="1" applyAlignment="1">
      <alignment vertical="center"/>
    </xf>
    <xf numFmtId="3" fontId="9" fillId="4" borderId="14" xfId="13" applyNumberFormat="1" applyFont="1" applyFill="1" applyBorder="1" applyAlignment="1">
      <alignment vertical="center"/>
    </xf>
    <xf numFmtId="0" fontId="9" fillId="3" borderId="15" xfId="13" applyFont="1" applyFill="1" applyBorder="1"/>
    <xf numFmtId="0" fontId="0" fillId="0" borderId="0" xfId="0" applyAlignment="1">
      <alignment vertical="center"/>
    </xf>
    <xf numFmtId="0" fontId="9" fillId="0" borderId="0" xfId="0" applyFont="1"/>
    <xf numFmtId="3" fontId="24" fillId="4" borderId="16" xfId="13" applyNumberFormat="1" applyFont="1" applyFill="1" applyBorder="1" applyAlignment="1">
      <alignment vertical="center"/>
    </xf>
    <xf numFmtId="3" fontId="24" fillId="4" borderId="17" xfId="13" applyNumberFormat="1" applyFont="1" applyFill="1" applyBorder="1" applyAlignment="1">
      <alignment vertical="center"/>
    </xf>
    <xf numFmtId="3" fontId="24" fillId="4" borderId="18" xfId="13" applyNumberFormat="1" applyFont="1" applyFill="1" applyBorder="1" applyAlignment="1">
      <alignment vertical="center"/>
    </xf>
    <xf numFmtId="0" fontId="0" fillId="2" borderId="0" xfId="0" applyFill="1"/>
    <xf numFmtId="3" fontId="24" fillId="2" borderId="0" xfId="13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9" fillId="4" borderId="16" xfId="13" applyFont="1" applyFill="1" applyBorder="1" applyAlignment="1">
      <alignment vertical="center"/>
    </xf>
    <xf numFmtId="0" fontId="9" fillId="4" borderId="17" xfId="13" applyFont="1" applyFill="1" applyBorder="1" applyAlignment="1">
      <alignment vertical="center"/>
    </xf>
    <xf numFmtId="0" fontId="9" fillId="4" borderId="19" xfId="13" applyFont="1" applyFill="1" applyBorder="1" applyAlignment="1">
      <alignment vertical="center"/>
    </xf>
    <xf numFmtId="0" fontId="9" fillId="3" borderId="2" xfId="13" applyFont="1" applyFill="1" applyBorder="1" applyAlignment="1">
      <alignment vertical="center"/>
    </xf>
    <xf numFmtId="0" fontId="9" fillId="3" borderId="3" xfId="13" applyFont="1" applyFill="1" applyBorder="1" applyAlignment="1">
      <alignment vertical="center"/>
    </xf>
    <xf numFmtId="0" fontId="9" fillId="3" borderId="15" xfId="13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9" fillId="3" borderId="5" xfId="13" applyFont="1" applyFill="1" applyBorder="1" applyAlignment="1">
      <alignment vertical="center"/>
    </xf>
    <xf numFmtId="0" fontId="9" fillId="3" borderId="6" xfId="13" applyFont="1" applyFill="1" applyBorder="1" applyAlignment="1">
      <alignment vertical="center"/>
    </xf>
    <xf numFmtId="0" fontId="9" fillId="3" borderId="8" xfId="13" applyFont="1" applyFill="1" applyBorder="1" applyAlignment="1">
      <alignment vertical="center"/>
    </xf>
    <xf numFmtId="0" fontId="9" fillId="2" borderId="0" xfId="13" applyFont="1" applyFill="1" applyBorder="1" applyAlignment="1">
      <alignment vertical="center"/>
    </xf>
    <xf numFmtId="0" fontId="0" fillId="0" borderId="0" xfId="0" applyBorder="1"/>
    <xf numFmtId="3" fontId="9" fillId="5" borderId="20" xfId="13" applyNumberFormat="1" applyFont="1" applyFill="1" applyBorder="1" applyAlignment="1">
      <alignment vertical="center"/>
    </xf>
    <xf numFmtId="3" fontId="9" fillId="5" borderId="21" xfId="13" applyNumberFormat="1" applyFont="1" applyFill="1" applyBorder="1" applyAlignment="1">
      <alignment vertical="center"/>
    </xf>
    <xf numFmtId="3" fontId="9" fillId="5" borderId="22" xfId="13" applyNumberFormat="1" applyFont="1" applyFill="1" applyBorder="1" applyAlignment="1">
      <alignment vertical="center"/>
    </xf>
    <xf numFmtId="3" fontId="9" fillId="5" borderId="23" xfId="13" applyNumberFormat="1" applyFont="1" applyFill="1" applyBorder="1" applyAlignment="1">
      <alignment vertical="center"/>
    </xf>
    <xf numFmtId="3" fontId="9" fillId="4" borderId="16" xfId="13" applyNumberFormat="1" applyFont="1" applyFill="1" applyBorder="1" applyAlignment="1">
      <alignment horizontal="left" vertical="center"/>
    </xf>
    <xf numFmtId="3" fontId="9" fillId="4" borderId="17" xfId="13" applyNumberFormat="1" applyFont="1" applyFill="1" applyBorder="1" applyAlignment="1">
      <alignment horizontal="center" vertical="center"/>
    </xf>
    <xf numFmtId="3" fontId="9" fillId="4" borderId="18" xfId="13" applyNumberFormat="1" applyFont="1" applyFill="1" applyBorder="1" applyAlignment="1">
      <alignment horizontal="center" vertical="center"/>
    </xf>
    <xf numFmtId="0" fontId="20" fillId="2" borderId="0" xfId="0" applyFont="1" applyFill="1"/>
    <xf numFmtId="0" fontId="25" fillId="6" borderId="0" xfId="0" applyFont="1" applyFill="1"/>
    <xf numFmtId="0" fontId="0" fillId="6" borderId="0" xfId="0" applyFill="1"/>
    <xf numFmtId="0" fontId="26" fillId="6" borderId="0" xfId="0" applyFont="1" applyFill="1" applyAlignment="1">
      <alignment horizontal="left"/>
    </xf>
    <xf numFmtId="0" fontId="25" fillId="0" borderId="0" xfId="0" applyFont="1"/>
    <xf numFmtId="0" fontId="20" fillId="3" borderId="0" xfId="13" applyFont="1" applyFill="1"/>
    <xf numFmtId="0" fontId="28" fillId="6" borderId="0" xfId="0" applyFont="1" applyFill="1"/>
    <xf numFmtId="0" fontId="0" fillId="6" borderId="0" xfId="0" applyFill="1" applyAlignment="1">
      <alignment horizontal="right"/>
    </xf>
    <xf numFmtId="0" fontId="28" fillId="0" borderId="0" xfId="0" applyFont="1"/>
    <xf numFmtId="0" fontId="0" fillId="0" borderId="0" xfId="0" applyFill="1"/>
    <xf numFmtId="4" fontId="22" fillId="0" borderId="0" xfId="0" applyNumberFormat="1" applyFont="1" applyFill="1" applyAlignment="1">
      <alignment horizontal="right"/>
    </xf>
    <xf numFmtId="0" fontId="9" fillId="0" borderId="0" xfId="0" applyFont="1" applyFill="1"/>
    <xf numFmtId="0" fontId="0" fillId="0" borderId="0" xfId="0" applyFill="1" applyAlignment="1">
      <alignment vertical="center" wrapText="1"/>
    </xf>
    <xf numFmtId="4" fontId="22" fillId="0" borderId="0" xfId="0" applyNumberFormat="1" applyFont="1" applyFill="1" applyAlignment="1">
      <alignment horizontal="right" vertical="center" wrapText="1"/>
    </xf>
    <xf numFmtId="0" fontId="9" fillId="3" borderId="25" xfId="13" applyFont="1" applyFill="1" applyBorder="1"/>
    <xf numFmtId="0" fontId="9" fillId="3" borderId="0" xfId="13" applyFont="1" applyFill="1" applyBorder="1"/>
    <xf numFmtId="0" fontId="31" fillId="0" borderId="0" xfId="0" applyFont="1"/>
    <xf numFmtId="0" fontId="31" fillId="0" borderId="0" xfId="0" applyFont="1" applyBorder="1"/>
    <xf numFmtId="0" fontId="9" fillId="3" borderId="13" xfId="13" applyFont="1" applyFill="1" applyBorder="1" applyAlignment="1">
      <alignment vertical="center"/>
    </xf>
    <xf numFmtId="0" fontId="31" fillId="0" borderId="13" xfId="0" applyFont="1" applyBorder="1"/>
    <xf numFmtId="3" fontId="10" fillId="4" borderId="30" xfId="13" applyNumberFormat="1" applyFont="1" applyFill="1" applyBorder="1" applyAlignment="1">
      <alignment horizontal="right" vertical="center"/>
    </xf>
    <xf numFmtId="0" fontId="9" fillId="4" borderId="11" xfId="13" applyFont="1" applyFill="1" applyBorder="1" applyAlignment="1">
      <alignment horizontal="center" vertical="center"/>
    </xf>
    <xf numFmtId="0" fontId="9" fillId="4" borderId="14" xfId="13" applyFont="1" applyFill="1" applyBorder="1" applyAlignment="1">
      <alignment horizontal="center" vertical="center"/>
    </xf>
    <xf numFmtId="0" fontId="30" fillId="0" borderId="6" xfId="0" applyFont="1" applyBorder="1"/>
    <xf numFmtId="0" fontId="31" fillId="0" borderId="6" xfId="0" applyFont="1" applyBorder="1"/>
    <xf numFmtId="3" fontId="9" fillId="2" borderId="29" xfId="13" applyNumberFormat="1" applyFont="1" applyFill="1" applyBorder="1" applyAlignment="1">
      <alignment vertical="center"/>
    </xf>
    <xf numFmtId="3" fontId="9" fillId="2" borderId="27" xfId="13" applyNumberFormat="1" applyFont="1" applyFill="1" applyBorder="1" applyAlignment="1">
      <alignment vertical="center"/>
    </xf>
    <xf numFmtId="3" fontId="10" fillId="2" borderId="31" xfId="13" applyNumberFormat="1" applyFont="1" applyFill="1" applyBorder="1" applyAlignment="1">
      <alignment horizontal="right" vertical="center"/>
    </xf>
    <xf numFmtId="3" fontId="9" fillId="2" borderId="28" xfId="13" applyNumberFormat="1" applyFont="1" applyFill="1" applyBorder="1" applyAlignment="1">
      <alignment vertical="center"/>
    </xf>
    <xf numFmtId="3" fontId="9" fillId="2" borderId="26" xfId="13" applyNumberFormat="1" applyFont="1" applyFill="1" applyBorder="1" applyAlignment="1">
      <alignment vertical="center"/>
    </xf>
    <xf numFmtId="3" fontId="12" fillId="0" borderId="7" xfId="13" applyNumberFormat="1" applyFont="1" applyFill="1" applyBorder="1" applyAlignment="1">
      <alignment horizontal="right"/>
    </xf>
    <xf numFmtId="3" fontId="0" fillId="0" borderId="7" xfId="0" applyNumberFormat="1" applyFont="1" applyFill="1" applyBorder="1" applyAlignment="1">
      <alignment horizontal="right"/>
    </xf>
    <xf numFmtId="4" fontId="0" fillId="0" borderId="7" xfId="0" applyNumberFormat="1" applyFont="1" applyFill="1" applyBorder="1" applyAlignment="1">
      <alignment horizontal="right"/>
    </xf>
    <xf numFmtId="4" fontId="16" fillId="0" borderId="0" xfId="0" applyNumberFormat="1" applyFont="1" applyFill="1" applyAlignment="1">
      <alignment horizontal="right"/>
    </xf>
    <xf numFmtId="1" fontId="29" fillId="2" borderId="0" xfId="13" applyNumberFormat="1" applyFont="1" applyFill="1" applyAlignment="1">
      <alignment horizontal="left"/>
    </xf>
    <xf numFmtId="1" fontId="32" fillId="2" borderId="0" xfId="13" applyNumberFormat="1" applyFont="1" applyFill="1" applyAlignment="1">
      <alignment horizontal="left"/>
    </xf>
    <xf numFmtId="1" fontId="29" fillId="2" borderId="0" xfId="13" applyNumberFormat="1" applyFont="1" applyFill="1" applyAlignment="1">
      <alignment horizontal="left" vertical="center"/>
    </xf>
    <xf numFmtId="1" fontId="9" fillId="2" borderId="0" xfId="0" applyNumberFormat="1" applyFont="1" applyFill="1" applyAlignment="1">
      <alignment horizontal="left"/>
    </xf>
    <xf numFmtId="1" fontId="29" fillId="2" borderId="0" xfId="13" applyNumberFormat="1" applyFont="1" applyFill="1" applyBorder="1" applyAlignment="1">
      <alignment horizontal="left" vertical="center"/>
    </xf>
    <xf numFmtId="1" fontId="29" fillId="2" borderId="0" xfId="13" applyNumberFormat="1" applyFont="1" applyFill="1" applyBorder="1" applyAlignment="1">
      <alignment horizontal="left"/>
    </xf>
    <xf numFmtId="1" fontId="9" fillId="0" borderId="0" xfId="0" applyNumberFormat="1" applyFont="1" applyFill="1" applyAlignment="1">
      <alignment horizontal="left"/>
    </xf>
    <xf numFmtId="3" fontId="10" fillId="3" borderId="32" xfId="0" applyNumberFormat="1" applyFont="1" applyFill="1" applyBorder="1" applyAlignment="1">
      <alignment horizontal="right"/>
    </xf>
    <xf numFmtId="0" fontId="31" fillId="0" borderId="8" xfId="0" applyFont="1" applyBorder="1"/>
    <xf numFmtId="0" fontId="20" fillId="3" borderId="6" xfId="13" applyFont="1" applyFill="1" applyBorder="1"/>
    <xf numFmtId="0" fontId="9" fillId="3" borderId="35" xfId="13" applyFont="1" applyFill="1" applyBorder="1"/>
    <xf numFmtId="4" fontId="0" fillId="0" borderId="7" xfId="0" applyNumberFormat="1" applyFill="1" applyBorder="1" applyAlignment="1">
      <alignment horizontal="right"/>
    </xf>
    <xf numFmtId="3" fontId="10" fillId="3" borderId="36" xfId="0" applyNumberFormat="1" applyFont="1" applyFill="1" applyBorder="1" applyAlignment="1">
      <alignment horizontal="right"/>
    </xf>
    <xf numFmtId="0" fontId="31" fillId="0" borderId="6" xfId="0" applyFont="1" applyFill="1" applyBorder="1"/>
    <xf numFmtId="4" fontId="0" fillId="0" borderId="0" xfId="0" applyNumberFormat="1"/>
    <xf numFmtId="4" fontId="5" fillId="0" borderId="0" xfId="0" applyNumberFormat="1" applyFont="1" applyFill="1" applyAlignment="1">
      <alignment horizontal="right"/>
    </xf>
    <xf numFmtId="4" fontId="29" fillId="0" borderId="24" xfId="13" applyNumberFormat="1" applyFont="1" applyFill="1" applyBorder="1" applyAlignment="1">
      <alignment horizontal="center" vertical="center" wrapText="1"/>
    </xf>
    <xf numFmtId="4" fontId="29" fillId="0" borderId="30" xfId="13" applyNumberFormat="1" applyFont="1" applyFill="1" applyBorder="1" applyAlignment="1">
      <alignment horizontal="center" vertical="center" wrapText="1"/>
    </xf>
    <xf numFmtId="4" fontId="20" fillId="0" borderId="7" xfId="0" applyNumberFormat="1" applyFont="1" applyFill="1" applyBorder="1" applyAlignment="1">
      <alignment horizontal="right"/>
    </xf>
    <xf numFmtId="4" fontId="0" fillId="0" borderId="37" xfId="0" applyNumberFormat="1" applyFont="1" applyFill="1" applyBorder="1" applyAlignment="1">
      <alignment horizontal="right"/>
    </xf>
    <xf numFmtId="4" fontId="20" fillId="0" borderId="37" xfId="0" applyNumberFormat="1" applyFont="1" applyFill="1" applyBorder="1"/>
    <xf numFmtId="4" fontId="14" fillId="0" borderId="0" xfId="13" applyNumberFormat="1" applyFont="1" applyFill="1" applyAlignment="1">
      <alignment horizontal="right"/>
    </xf>
    <xf numFmtId="4" fontId="15" fillId="0" borderId="0" xfId="0" applyNumberFormat="1" applyFont="1" applyFill="1" applyAlignment="1">
      <alignment horizontal="right"/>
    </xf>
    <xf numFmtId="4" fontId="17" fillId="0" borderId="0" xfId="0" applyNumberFormat="1" applyFont="1" applyFill="1" applyAlignment="1">
      <alignment horizontal="right"/>
    </xf>
    <xf numFmtId="4" fontId="27" fillId="0" borderId="0" xfId="0" applyNumberFormat="1" applyFont="1" applyFill="1" applyAlignment="1">
      <alignment horizontal="right"/>
    </xf>
    <xf numFmtId="4" fontId="16" fillId="0" borderId="32" xfId="0" applyNumberFormat="1" applyFont="1" applyFill="1" applyBorder="1" applyAlignment="1">
      <alignment horizontal="right"/>
    </xf>
    <xf numFmtId="4" fontId="16" fillId="0" borderId="0" xfId="0" applyNumberFormat="1" applyFont="1" applyFill="1" applyBorder="1" applyAlignment="1">
      <alignment horizontal="right"/>
    </xf>
    <xf numFmtId="4" fontId="10" fillId="0" borderId="0" xfId="0" applyNumberFormat="1" applyFont="1" applyFill="1" applyAlignment="1">
      <alignment horizontal="right"/>
    </xf>
    <xf numFmtId="4" fontId="10" fillId="0" borderId="26" xfId="0" applyNumberFormat="1" applyFont="1" applyFill="1" applyBorder="1" applyAlignment="1">
      <alignment horizontal="right"/>
    </xf>
    <xf numFmtId="0" fontId="9" fillId="3" borderId="25" xfId="13" applyFont="1" applyFill="1" applyBorder="1" applyAlignment="1">
      <alignment vertical="center"/>
    </xf>
    <xf numFmtId="0" fontId="9" fillId="3" borderId="0" xfId="13" applyFont="1" applyFill="1" applyBorder="1" applyAlignment="1">
      <alignment vertical="center"/>
    </xf>
    <xf numFmtId="0" fontId="0" fillId="0" borderId="0" xfId="0" applyFill="1" applyAlignment="1">
      <alignment horizontal="left" vertical="center" wrapText="1"/>
    </xf>
    <xf numFmtId="0" fontId="9" fillId="3" borderId="39" xfId="13" applyFont="1" applyFill="1" applyBorder="1"/>
    <xf numFmtId="0" fontId="31" fillId="0" borderId="38" xfId="0" applyFont="1" applyBorder="1"/>
    <xf numFmtId="0" fontId="9" fillId="3" borderId="40" xfId="13" applyFont="1" applyFill="1" applyBorder="1"/>
    <xf numFmtId="3" fontId="10" fillId="3" borderId="41" xfId="13" applyNumberFormat="1" applyFont="1" applyFill="1" applyBorder="1" applyAlignment="1">
      <alignment horizontal="right"/>
    </xf>
    <xf numFmtId="0" fontId="20" fillId="3" borderId="8" xfId="13" applyFont="1" applyFill="1" applyBorder="1"/>
    <xf numFmtId="4" fontId="20" fillId="0" borderId="7" xfId="0" applyNumberFormat="1" applyFont="1" applyFill="1" applyBorder="1"/>
    <xf numFmtId="0" fontId="20" fillId="0" borderId="5" xfId="13" applyFont="1" applyFill="1" applyBorder="1"/>
    <xf numFmtId="0" fontId="9" fillId="0" borderId="6" xfId="13" applyFont="1" applyFill="1" applyBorder="1"/>
    <xf numFmtId="3" fontId="10" fillId="0" borderId="7" xfId="13" applyNumberFormat="1" applyFont="1" applyFill="1" applyBorder="1" applyAlignment="1">
      <alignment horizontal="right"/>
    </xf>
    <xf numFmtId="0" fontId="20" fillId="0" borderId="8" xfId="13" applyFont="1" applyFill="1" applyBorder="1"/>
    <xf numFmtId="0" fontId="9" fillId="0" borderId="5" xfId="13" applyFont="1" applyFill="1" applyBorder="1"/>
    <xf numFmtId="3" fontId="10" fillId="0" borderId="7" xfId="0" applyNumberFormat="1" applyFont="1" applyFill="1" applyBorder="1" applyAlignment="1">
      <alignment horizontal="right"/>
    </xf>
    <xf numFmtId="0" fontId="18" fillId="0" borderId="0" xfId="0" applyFont="1" applyFill="1"/>
    <xf numFmtId="1" fontId="29" fillId="7" borderId="0" xfId="13" applyNumberFormat="1" applyFont="1" applyFill="1" applyAlignment="1">
      <alignment horizontal="left"/>
    </xf>
    <xf numFmtId="164" fontId="29" fillId="0" borderId="42" xfId="13" applyNumberFormat="1" applyFont="1" applyFill="1" applyBorder="1" applyAlignment="1">
      <alignment horizontal="center"/>
    </xf>
    <xf numFmtId="164" fontId="29" fillId="0" borderId="43" xfId="13" applyNumberFormat="1" applyFont="1" applyFill="1" applyBorder="1" applyAlignment="1">
      <alignment horizontal="center"/>
    </xf>
    <xf numFmtId="164" fontId="29" fillId="0" borderId="32" xfId="13" applyNumberFormat="1" applyFont="1" applyFill="1" applyBorder="1" applyAlignment="1">
      <alignment horizontal="center"/>
    </xf>
    <xf numFmtId="164" fontId="29" fillId="0" borderId="44" xfId="13" applyNumberFormat="1" applyFont="1" applyFill="1" applyBorder="1" applyAlignment="1">
      <alignment horizontal="center"/>
    </xf>
    <xf numFmtId="164" fontId="29" fillId="0" borderId="45" xfId="13" applyNumberFormat="1" applyFont="1" applyFill="1" applyBorder="1" applyAlignment="1">
      <alignment horizontal="center"/>
    </xf>
    <xf numFmtId="164" fontId="29" fillId="0" borderId="46" xfId="13" applyNumberFormat="1" applyFont="1" applyFill="1" applyBorder="1" applyAlignment="1">
      <alignment horizontal="center"/>
    </xf>
    <xf numFmtId="164" fontId="2" fillId="0" borderId="9" xfId="13" applyNumberFormat="1" applyFont="1" applyFill="1" applyBorder="1" applyAlignment="1">
      <alignment horizontal="right"/>
    </xf>
    <xf numFmtId="164" fontId="2" fillId="0" borderId="25" xfId="13" applyNumberFormat="1" applyFont="1" applyFill="1" applyBorder="1" applyAlignment="1">
      <alignment horizontal="right"/>
    </xf>
    <xf numFmtId="164" fontId="29" fillId="0" borderId="25" xfId="13" applyNumberFormat="1" applyFont="1" applyFill="1" applyBorder="1" applyAlignment="1">
      <alignment horizontal="center"/>
    </xf>
    <xf numFmtId="164" fontId="29" fillId="0" borderId="12" xfId="13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right"/>
    </xf>
    <xf numFmtId="4" fontId="0" fillId="0" borderId="47" xfId="0" applyNumberFormat="1" applyFont="1" applyFill="1" applyBorder="1" applyAlignment="1">
      <alignment horizontal="right"/>
    </xf>
    <xf numFmtId="4" fontId="0" fillId="0" borderId="0" xfId="0" applyNumberFormat="1" applyFill="1"/>
    <xf numFmtId="0" fontId="20" fillId="0" borderId="0" xfId="0" applyFont="1" applyFill="1" applyBorder="1"/>
    <xf numFmtId="4" fontId="20" fillId="0" borderId="0" xfId="0" applyNumberFormat="1" applyFont="1" applyFill="1" applyBorder="1"/>
    <xf numFmtId="0" fontId="20" fillId="3" borderId="0" xfId="13" applyFont="1" applyFill="1" applyBorder="1"/>
    <xf numFmtId="4" fontId="35" fillId="0" borderId="32" xfId="13" applyNumberFormat="1" applyFont="1" applyFill="1" applyBorder="1" applyAlignment="1">
      <alignment horizontal="right"/>
    </xf>
    <xf numFmtId="4" fontId="35" fillId="0" borderId="45" xfId="13" applyNumberFormat="1" applyFont="1" applyFill="1" applyBorder="1" applyAlignment="1">
      <alignment horizontal="right"/>
    </xf>
    <xf numFmtId="4" fontId="18" fillId="0" borderId="0" xfId="0" applyNumberFormat="1" applyFont="1"/>
    <xf numFmtId="4" fontId="0" fillId="0" borderId="0" xfId="0" applyNumberFormat="1" applyAlignment="1">
      <alignment vertical="center"/>
    </xf>
    <xf numFmtId="4" fontId="23" fillId="0" borderId="0" xfId="0" applyNumberFormat="1" applyFont="1"/>
    <xf numFmtId="4" fontId="20" fillId="0" borderId="0" xfId="0" applyNumberFormat="1" applyFont="1"/>
    <xf numFmtId="4" fontId="9" fillId="0" borderId="0" xfId="0" applyNumberFormat="1" applyFont="1"/>
    <xf numFmtId="4" fontId="18" fillId="0" borderId="0" xfId="0" applyNumberFormat="1" applyFont="1" applyFill="1"/>
    <xf numFmtId="2" fontId="20" fillId="0" borderId="0" xfId="0" applyNumberFormat="1" applyFont="1" applyFill="1" applyBorder="1"/>
    <xf numFmtId="0" fontId="9" fillId="0" borderId="0" xfId="0" applyFont="1" applyFill="1" applyBorder="1"/>
    <xf numFmtId="4" fontId="9" fillId="0" borderId="0" xfId="0" applyNumberFormat="1" applyFont="1" applyFill="1" applyBorder="1"/>
    <xf numFmtId="0" fontId="20" fillId="0" borderId="0" xfId="0" applyFont="1" applyFill="1" applyBorder="1" applyAlignment="1">
      <alignment vertical="center"/>
    </xf>
    <xf numFmtId="0" fontId="20" fillId="0" borderId="0" xfId="0" applyFont="1" applyFill="1"/>
    <xf numFmtId="0" fontId="25" fillId="0" borderId="0" xfId="0" applyFont="1" applyFill="1"/>
    <xf numFmtId="4" fontId="20" fillId="0" borderId="4" xfId="0" applyNumberFormat="1" applyFont="1" applyFill="1" applyBorder="1" applyAlignment="1">
      <alignment horizontal="right"/>
    </xf>
    <xf numFmtId="4" fontId="20" fillId="0" borderId="44" xfId="0" applyNumberFormat="1" applyFont="1" applyFill="1" applyBorder="1"/>
    <xf numFmtId="43" fontId="20" fillId="0" borderId="0" xfId="0" applyNumberFormat="1" applyFont="1" applyFill="1" applyBorder="1"/>
    <xf numFmtId="4" fontId="20" fillId="0" borderId="47" xfId="0" applyNumberFormat="1" applyFont="1" applyFill="1" applyBorder="1" applyAlignment="1">
      <alignment horizontal="right"/>
    </xf>
    <xf numFmtId="4" fontId="20" fillId="0" borderId="46" xfId="0" applyNumberFormat="1" applyFont="1" applyFill="1" applyBorder="1"/>
    <xf numFmtId="0" fontId="20" fillId="0" borderId="0" xfId="0" applyFont="1" applyFill="1" applyAlignment="1">
      <alignment vertical="center"/>
    </xf>
    <xf numFmtId="4" fontId="20" fillId="0" borderId="0" xfId="0" applyNumberFormat="1" applyFont="1" applyFill="1"/>
    <xf numFmtId="0" fontId="9" fillId="0" borderId="0" xfId="0" applyFont="1" applyFill="1" applyAlignment="1">
      <alignment horizontal="left"/>
    </xf>
    <xf numFmtId="0" fontId="6" fillId="4" borderId="9" xfId="14" applyFont="1" applyFill="1" applyBorder="1" applyAlignment="1">
      <alignment horizontal="center" wrapText="1"/>
    </xf>
    <xf numFmtId="0" fontId="6" fillId="4" borderId="10" xfId="14" applyFont="1" applyFill="1" applyBorder="1" applyAlignment="1">
      <alignment horizontal="center"/>
    </xf>
    <xf numFmtId="0" fontId="6" fillId="4" borderId="11" xfId="14" applyFont="1" applyFill="1" applyBorder="1" applyAlignment="1">
      <alignment horizontal="center"/>
    </xf>
    <xf numFmtId="164" fontId="8" fillId="4" borderId="12" xfId="13" quotePrefix="1" applyNumberFormat="1" applyFont="1" applyFill="1" applyBorder="1" applyAlignment="1">
      <alignment horizontal="center"/>
    </xf>
    <xf numFmtId="164" fontId="8" fillId="4" borderId="13" xfId="13" applyNumberFormat="1" applyFont="1" applyFill="1" applyBorder="1" applyAlignment="1">
      <alignment horizontal="center"/>
    </xf>
    <xf numFmtId="164" fontId="8" fillId="4" borderId="14" xfId="13" applyNumberFormat="1" applyFont="1" applyFill="1" applyBorder="1" applyAlignment="1">
      <alignment horizontal="center"/>
    </xf>
    <xf numFmtId="0" fontId="9" fillId="4" borderId="9" xfId="13" applyFont="1" applyFill="1" applyBorder="1" applyAlignment="1">
      <alignment horizontal="center" vertical="center"/>
    </xf>
    <xf numFmtId="0" fontId="9" fillId="4" borderId="10" xfId="13" applyFont="1" applyFill="1" applyBorder="1" applyAlignment="1">
      <alignment horizontal="center" vertical="center"/>
    </xf>
    <xf numFmtId="0" fontId="9" fillId="4" borderId="11" xfId="13" applyFont="1" applyFill="1" applyBorder="1" applyAlignment="1">
      <alignment horizontal="center" vertical="center"/>
    </xf>
    <xf numFmtId="0" fontId="9" fillId="4" borderId="12" xfId="13" applyFont="1" applyFill="1" applyBorder="1" applyAlignment="1">
      <alignment horizontal="center" vertical="center"/>
    </xf>
    <xf numFmtId="0" fontId="9" fillId="4" borderId="13" xfId="13" applyFont="1" applyFill="1" applyBorder="1" applyAlignment="1">
      <alignment horizontal="center" vertical="center"/>
    </xf>
    <xf numFmtId="0" fontId="9" fillId="4" borderId="14" xfId="13" applyFont="1" applyFill="1" applyBorder="1" applyAlignment="1">
      <alignment horizontal="center" vertical="center"/>
    </xf>
    <xf numFmtId="3" fontId="10" fillId="4" borderId="33" xfId="13" applyNumberFormat="1" applyFont="1" applyFill="1" applyBorder="1" applyAlignment="1">
      <alignment horizontal="right" vertical="center" wrapText="1"/>
    </xf>
    <xf numFmtId="3" fontId="10" fillId="4" borderId="34" xfId="13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</cellXfs>
  <cellStyles count="16">
    <cellStyle name="DIA" xfId="1"/>
    <cellStyle name="ENCABEZ1" xfId="2"/>
    <cellStyle name="ENCABEZ2" xfId="3"/>
    <cellStyle name="F2" xfId="4"/>
    <cellStyle name="F3" xfId="5"/>
    <cellStyle name="F4" xfId="6"/>
    <cellStyle name="F5" xfId="7"/>
    <cellStyle name="F6" xfId="8"/>
    <cellStyle name="F7" xfId="9"/>
    <cellStyle name="F8" xfId="10"/>
    <cellStyle name="Fijo" xfId="11"/>
    <cellStyle name="FINANCIERO" xfId="12"/>
    <cellStyle name="Normal" xfId="0" builtinId="0"/>
    <cellStyle name="Normal_En pesos" xfId="13"/>
    <cellStyle name="Normal_Hoja1" xfId="14"/>
    <cellStyle name="Total" xfId="15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94"/>
  <sheetViews>
    <sheetView tabSelected="1" topLeftCell="D367" workbookViewId="0">
      <selection activeCell="H442" sqref="H442:H452"/>
    </sheetView>
  </sheetViews>
  <sheetFormatPr baseColWidth="10" defaultColWidth="11.42578125" defaultRowHeight="12.75" x14ac:dyDescent="0.2"/>
  <cols>
    <col min="1" max="1" width="11.5703125" style="95" customWidth="1"/>
    <col min="2" max="2" width="1.7109375" customWidth="1"/>
    <col min="3" max="3" width="4" customWidth="1"/>
    <col min="4" max="4" width="1.7109375" customWidth="1"/>
    <col min="5" max="5" width="72" bestFit="1" customWidth="1"/>
    <col min="6" max="6" width="17" hidden="1" customWidth="1"/>
    <col min="7" max="7" width="19.28515625" style="68" customWidth="1"/>
    <col min="8" max="8" width="19.28515625" style="166" customWidth="1"/>
    <col min="9" max="9" width="17.140625" style="166" customWidth="1"/>
    <col min="10" max="10" width="18" style="166" customWidth="1"/>
    <col min="11" max="11" width="14.28515625" bestFit="1" customWidth="1"/>
    <col min="12" max="12" width="15.5703125" customWidth="1"/>
    <col min="14" max="14" width="13.7109375" bestFit="1" customWidth="1"/>
  </cols>
  <sheetData>
    <row r="1" spans="1:11" ht="27" thickBot="1" x14ac:dyDescent="0.45">
      <c r="A1" s="92"/>
      <c r="B1" s="2" t="s">
        <v>247</v>
      </c>
      <c r="C1" s="3"/>
      <c r="D1" s="3"/>
      <c r="E1" s="3"/>
      <c r="F1" s="3"/>
      <c r="G1" s="107"/>
    </row>
    <row r="2" spans="1:11" s="4" customFormat="1" ht="33.75" customHeight="1" x14ac:dyDescent="0.25">
      <c r="A2" s="92"/>
      <c r="B2" s="176" t="s">
        <v>43</v>
      </c>
      <c r="C2" s="177"/>
      <c r="D2" s="177"/>
      <c r="E2" s="177"/>
      <c r="F2" s="177"/>
      <c r="G2" s="178"/>
      <c r="H2" s="144"/>
      <c r="I2" s="138" t="s">
        <v>366</v>
      </c>
      <c r="J2" s="139" t="s">
        <v>366</v>
      </c>
    </row>
    <row r="3" spans="1:11" s="4" customFormat="1" ht="18" customHeight="1" thickBot="1" x14ac:dyDescent="0.3">
      <c r="A3" s="92"/>
      <c r="B3" s="179" t="s">
        <v>0</v>
      </c>
      <c r="C3" s="180"/>
      <c r="D3" s="180"/>
      <c r="E3" s="180"/>
      <c r="F3" s="180"/>
      <c r="G3" s="181"/>
      <c r="H3" s="145"/>
      <c r="I3" s="140" t="s">
        <v>367</v>
      </c>
      <c r="J3" s="141" t="s">
        <v>367</v>
      </c>
    </row>
    <row r="4" spans="1:11" ht="15" customHeight="1" x14ac:dyDescent="0.2">
      <c r="A4" s="92"/>
      <c r="B4" s="182" t="s">
        <v>1</v>
      </c>
      <c r="C4" s="183"/>
      <c r="D4" s="183"/>
      <c r="E4" s="184"/>
      <c r="F4" s="79" t="s">
        <v>185</v>
      </c>
      <c r="G4" s="108" t="s">
        <v>184</v>
      </c>
      <c r="H4" s="146" t="s">
        <v>370</v>
      </c>
      <c r="I4" s="140" t="s">
        <v>368</v>
      </c>
      <c r="J4" s="141" t="s">
        <v>369</v>
      </c>
    </row>
    <row r="5" spans="1:11" ht="15" customHeight="1" thickBot="1" x14ac:dyDescent="0.25">
      <c r="A5" s="92"/>
      <c r="B5" s="185"/>
      <c r="C5" s="186"/>
      <c r="D5" s="186"/>
      <c r="E5" s="187"/>
      <c r="F5" s="80" t="s">
        <v>186</v>
      </c>
      <c r="G5" s="109" t="s">
        <v>341</v>
      </c>
      <c r="H5" s="147" t="s">
        <v>371</v>
      </c>
      <c r="I5" s="142"/>
      <c r="J5" s="143"/>
    </row>
    <row r="6" spans="1:11" ht="15.75" customHeight="1" x14ac:dyDescent="0.2">
      <c r="A6" s="92"/>
      <c r="B6" s="5" t="s">
        <v>2</v>
      </c>
      <c r="C6" s="6"/>
      <c r="D6" s="6"/>
      <c r="E6" s="6"/>
      <c r="F6" s="7"/>
      <c r="G6" s="148">
        <f>+G12+G7+G9+G99+G101</f>
        <v>951061633</v>
      </c>
      <c r="H6" s="168">
        <f>+H12+H7+H9+H99+H101</f>
        <v>1228725831.9100001</v>
      </c>
      <c r="I6" s="154">
        <f t="shared" ref="I6:I7" si="0">IF(G6&gt;H6,0,G6-H6)</f>
        <v>-277664198.91000009</v>
      </c>
      <c r="J6" s="169">
        <f t="shared" ref="J6:J7" si="1">IF(G6&lt;H6,0,G6-H6)</f>
        <v>0</v>
      </c>
    </row>
    <row r="7" spans="1:11" ht="15.75" customHeight="1" x14ac:dyDescent="0.2">
      <c r="A7" s="92">
        <v>111</v>
      </c>
      <c r="B7" s="126"/>
      <c r="C7" s="124" t="s">
        <v>248</v>
      </c>
      <c r="D7" s="124"/>
      <c r="E7" s="124"/>
      <c r="F7" s="127"/>
      <c r="G7" s="90">
        <f>+G8</f>
        <v>145849062</v>
      </c>
      <c r="H7" s="110">
        <f>+H8</f>
        <v>175118737.65000001</v>
      </c>
      <c r="I7" s="154">
        <f t="shared" si="0"/>
        <v>-29269675.650000006</v>
      </c>
      <c r="J7" s="169">
        <f t="shared" si="1"/>
        <v>0</v>
      </c>
    </row>
    <row r="8" spans="1:11" ht="15.75" customHeight="1" x14ac:dyDescent="0.2">
      <c r="A8" s="92">
        <v>11101</v>
      </c>
      <c r="B8" s="126"/>
      <c r="C8" s="124"/>
      <c r="D8" s="124"/>
      <c r="E8" s="124" t="s">
        <v>249</v>
      </c>
      <c r="F8" s="127"/>
      <c r="G8" s="90">
        <v>145849062</v>
      </c>
      <c r="H8" s="152">
        <v>175118737.65000001</v>
      </c>
      <c r="I8" s="154">
        <f t="shared" ref="I8:I71" si="2">IF(G8&gt;H8,0,G8-H8)</f>
        <v>-29269675.650000006</v>
      </c>
      <c r="J8" s="169">
        <f t="shared" ref="J8:J71" si="3">IF(G8&lt;H8,0,G8-H8)</f>
        <v>0</v>
      </c>
      <c r="K8" s="106"/>
    </row>
    <row r="9" spans="1:11" ht="15.75" customHeight="1" x14ac:dyDescent="0.2">
      <c r="A9" s="92">
        <v>112</v>
      </c>
      <c r="B9" s="126"/>
      <c r="C9" s="124" t="s">
        <v>250</v>
      </c>
      <c r="D9" s="124"/>
      <c r="E9" s="124"/>
      <c r="F9" s="127"/>
      <c r="G9" s="90">
        <f>+G10+G11</f>
        <v>298890690</v>
      </c>
      <c r="H9" s="110">
        <f>+H10+H11</f>
        <v>383398718.70000005</v>
      </c>
      <c r="I9" s="154">
        <f t="shared" si="2"/>
        <v>-84508028.700000048</v>
      </c>
      <c r="J9" s="169">
        <f t="shared" si="3"/>
        <v>0</v>
      </c>
    </row>
    <row r="10" spans="1:11" ht="15.75" customHeight="1" x14ac:dyDescent="0.2">
      <c r="A10" s="92">
        <v>11201</v>
      </c>
      <c r="B10" s="126"/>
      <c r="C10" s="124"/>
      <c r="D10" s="124"/>
      <c r="E10" s="124" t="s">
        <v>251</v>
      </c>
      <c r="F10" s="127"/>
      <c r="G10" s="90">
        <v>292373471</v>
      </c>
      <c r="H10" s="152">
        <v>376218001.41000003</v>
      </c>
      <c r="I10" s="154">
        <f t="shared" si="2"/>
        <v>-83844530.410000026</v>
      </c>
      <c r="J10" s="169">
        <f t="shared" si="3"/>
        <v>0</v>
      </c>
      <c r="K10" s="106"/>
    </row>
    <row r="11" spans="1:11" ht="15.75" customHeight="1" x14ac:dyDescent="0.2">
      <c r="A11" s="92">
        <v>11202</v>
      </c>
      <c r="B11" s="126"/>
      <c r="C11" s="124"/>
      <c r="D11" s="124"/>
      <c r="E11" s="124" t="s">
        <v>252</v>
      </c>
      <c r="F11" s="127"/>
      <c r="G11" s="90">
        <v>6517219</v>
      </c>
      <c r="H11" s="152">
        <v>7180717.29</v>
      </c>
      <c r="I11" s="154">
        <f t="shared" si="2"/>
        <v>-663498.29</v>
      </c>
      <c r="J11" s="169">
        <f t="shared" si="3"/>
        <v>0</v>
      </c>
      <c r="K11" s="106"/>
    </row>
    <row r="12" spans="1:11" s="11" customFormat="1" x14ac:dyDescent="0.2">
      <c r="A12" s="93">
        <v>113</v>
      </c>
      <c r="B12" s="8"/>
      <c r="C12" s="9" t="s">
        <v>3</v>
      </c>
      <c r="D12" s="9"/>
      <c r="E12" s="9"/>
      <c r="F12" s="88">
        <v>1</v>
      </c>
      <c r="G12" s="90">
        <f>+G13+G108+G103</f>
        <v>142662954</v>
      </c>
      <c r="H12" s="110">
        <f>+H13+H108+H103</f>
        <v>228227209.53000003</v>
      </c>
      <c r="I12" s="154">
        <f>IF(G12&gt;H12,0,G12-H12)</f>
        <v>-85564255.530000031</v>
      </c>
      <c r="J12" s="169">
        <f t="shared" si="3"/>
        <v>0</v>
      </c>
    </row>
    <row r="13" spans="1:11" x14ac:dyDescent="0.2">
      <c r="A13" s="92"/>
      <c r="B13" s="12"/>
      <c r="C13" s="13"/>
      <c r="D13" s="13" t="s">
        <v>4</v>
      </c>
      <c r="E13" s="13"/>
      <c r="F13" s="89"/>
      <c r="G13" s="90">
        <f>+G14+G17+G45</f>
        <v>17720000</v>
      </c>
      <c r="H13" s="110">
        <f>+H14+H17+H45</f>
        <v>21970545.740000002</v>
      </c>
      <c r="I13" s="154">
        <f t="shared" si="2"/>
        <v>-4250545.7400000021</v>
      </c>
      <c r="J13" s="169">
        <f t="shared" si="3"/>
        <v>0</v>
      </c>
    </row>
    <row r="14" spans="1:11" x14ac:dyDescent="0.2">
      <c r="A14" s="92">
        <v>1131</v>
      </c>
      <c r="B14" s="12"/>
      <c r="C14" s="13"/>
      <c r="D14" s="13"/>
      <c r="E14" s="81" t="s">
        <v>90</v>
      </c>
      <c r="F14" s="14"/>
      <c r="G14" s="90">
        <f>+G15+G16</f>
        <v>8000000</v>
      </c>
      <c r="H14" s="110">
        <f>+H15+H16</f>
        <v>10570190.84</v>
      </c>
      <c r="I14" s="154">
        <f t="shared" si="2"/>
        <v>-2570190.84</v>
      </c>
      <c r="J14" s="169">
        <f t="shared" si="3"/>
        <v>0</v>
      </c>
    </row>
    <row r="15" spans="1:11" x14ac:dyDescent="0.2">
      <c r="A15" s="92">
        <v>113101</v>
      </c>
      <c r="B15" s="12"/>
      <c r="C15" s="13"/>
      <c r="D15" s="13"/>
      <c r="E15" s="82" t="s">
        <v>91</v>
      </c>
      <c r="F15" s="14"/>
      <c r="G15" s="90">
        <v>8000000</v>
      </c>
      <c r="H15" s="152">
        <v>10570190.84</v>
      </c>
      <c r="I15" s="154">
        <f t="shared" si="2"/>
        <v>-2570190.84</v>
      </c>
      <c r="J15" s="169">
        <f t="shared" si="3"/>
        <v>0</v>
      </c>
      <c r="K15" s="106"/>
    </row>
    <row r="16" spans="1:11" hidden="1" x14ac:dyDescent="0.2">
      <c r="A16" s="92"/>
      <c r="B16" s="12"/>
      <c r="C16" s="13"/>
      <c r="D16" s="13"/>
      <c r="E16" s="82" t="s">
        <v>92</v>
      </c>
      <c r="F16" s="14"/>
      <c r="G16" s="90"/>
      <c r="H16" s="151"/>
      <c r="I16" s="154">
        <f t="shared" si="2"/>
        <v>0</v>
      </c>
      <c r="J16" s="169">
        <f t="shared" si="3"/>
        <v>0</v>
      </c>
    </row>
    <row r="17" spans="1:10" x14ac:dyDescent="0.2">
      <c r="A17" s="92">
        <v>1132</v>
      </c>
      <c r="B17" s="12"/>
      <c r="C17" s="13"/>
      <c r="D17" s="13"/>
      <c r="E17" s="81" t="s">
        <v>93</v>
      </c>
      <c r="F17" s="14"/>
      <c r="G17" s="90">
        <f>+G38+G39+G40+G41+G42+G43+G44</f>
        <v>9320000</v>
      </c>
      <c r="H17" s="110">
        <f>+H38+H39+H40+H41+H42+H43+H44</f>
        <v>10264134.9</v>
      </c>
      <c r="I17" s="154">
        <f t="shared" si="2"/>
        <v>-944134.90000000037</v>
      </c>
      <c r="J17" s="169">
        <f t="shared" si="3"/>
        <v>0</v>
      </c>
    </row>
    <row r="18" spans="1:10" hidden="1" x14ac:dyDescent="0.2">
      <c r="A18" s="92"/>
      <c r="B18" s="12"/>
      <c r="C18" s="13"/>
      <c r="D18" s="13"/>
      <c r="E18" s="82" t="s">
        <v>94</v>
      </c>
      <c r="F18" s="14"/>
      <c r="G18" s="90"/>
      <c r="H18" s="151"/>
      <c r="I18" s="154">
        <f t="shared" si="2"/>
        <v>0</v>
      </c>
      <c r="J18" s="169">
        <f t="shared" si="3"/>
        <v>0</v>
      </c>
    </row>
    <row r="19" spans="1:10" hidden="1" x14ac:dyDescent="0.2">
      <c r="A19" s="92"/>
      <c r="B19" s="12"/>
      <c r="C19" s="13"/>
      <c r="D19" s="13"/>
      <c r="E19" s="82" t="s">
        <v>95</v>
      </c>
      <c r="F19" s="14"/>
      <c r="G19" s="90"/>
      <c r="H19" s="151"/>
      <c r="I19" s="154">
        <f t="shared" si="2"/>
        <v>0</v>
      </c>
      <c r="J19" s="169">
        <f t="shared" si="3"/>
        <v>0</v>
      </c>
    </row>
    <row r="20" spans="1:10" hidden="1" x14ac:dyDescent="0.2">
      <c r="A20" s="92"/>
      <c r="B20" s="12"/>
      <c r="C20" s="13"/>
      <c r="D20" s="13"/>
      <c r="E20" s="82" t="s">
        <v>96</v>
      </c>
      <c r="F20" s="14"/>
      <c r="G20" s="90"/>
      <c r="H20" s="151"/>
      <c r="I20" s="154">
        <f t="shared" si="2"/>
        <v>0</v>
      </c>
      <c r="J20" s="169">
        <f t="shared" si="3"/>
        <v>0</v>
      </c>
    </row>
    <row r="21" spans="1:10" hidden="1" x14ac:dyDescent="0.2">
      <c r="A21" s="92"/>
      <c r="B21" s="12"/>
      <c r="C21" s="13"/>
      <c r="D21" s="13"/>
      <c r="E21" s="82" t="s">
        <v>97</v>
      </c>
      <c r="F21" s="14"/>
      <c r="G21" s="90"/>
      <c r="H21" s="151"/>
      <c r="I21" s="154">
        <f t="shared" si="2"/>
        <v>0</v>
      </c>
      <c r="J21" s="169">
        <f t="shared" si="3"/>
        <v>0</v>
      </c>
    </row>
    <row r="22" spans="1:10" hidden="1" x14ac:dyDescent="0.2">
      <c r="A22" s="92"/>
      <c r="B22" s="12"/>
      <c r="C22" s="13"/>
      <c r="D22" s="13"/>
      <c r="E22" s="82" t="s">
        <v>98</v>
      </c>
      <c r="F22" s="14"/>
      <c r="G22" s="90"/>
      <c r="H22" s="151"/>
      <c r="I22" s="154">
        <f t="shared" si="2"/>
        <v>0</v>
      </c>
      <c r="J22" s="169">
        <f t="shared" si="3"/>
        <v>0</v>
      </c>
    </row>
    <row r="23" spans="1:10" hidden="1" x14ac:dyDescent="0.2">
      <c r="A23" s="92"/>
      <c r="B23" s="12"/>
      <c r="C23" s="13"/>
      <c r="D23" s="13"/>
      <c r="E23" s="82" t="s">
        <v>99</v>
      </c>
      <c r="F23" s="14"/>
      <c r="G23" s="90"/>
      <c r="H23" s="151"/>
      <c r="I23" s="154">
        <f t="shared" si="2"/>
        <v>0</v>
      </c>
      <c r="J23" s="169">
        <f t="shared" si="3"/>
        <v>0</v>
      </c>
    </row>
    <row r="24" spans="1:10" hidden="1" x14ac:dyDescent="0.2">
      <c r="A24" s="92"/>
      <c r="B24" s="12"/>
      <c r="C24" s="13"/>
      <c r="D24" s="13"/>
      <c r="E24" s="82" t="s">
        <v>100</v>
      </c>
      <c r="F24" s="14"/>
      <c r="G24" s="90"/>
      <c r="H24" s="151"/>
      <c r="I24" s="154">
        <f t="shared" si="2"/>
        <v>0</v>
      </c>
      <c r="J24" s="169">
        <f t="shared" si="3"/>
        <v>0</v>
      </c>
    </row>
    <row r="25" spans="1:10" hidden="1" x14ac:dyDescent="0.2">
      <c r="A25" s="92"/>
      <c r="B25" s="12"/>
      <c r="C25" s="13"/>
      <c r="D25" s="13"/>
      <c r="E25" s="82" t="s">
        <v>101</v>
      </c>
      <c r="F25" s="14"/>
      <c r="G25" s="90"/>
      <c r="H25" s="151"/>
      <c r="I25" s="154">
        <f t="shared" si="2"/>
        <v>0</v>
      </c>
      <c r="J25" s="169">
        <f t="shared" si="3"/>
        <v>0</v>
      </c>
    </row>
    <row r="26" spans="1:10" hidden="1" x14ac:dyDescent="0.2">
      <c r="A26" s="92"/>
      <c r="B26" s="12"/>
      <c r="C26" s="13"/>
      <c r="D26" s="13"/>
      <c r="E26" s="82" t="s">
        <v>102</v>
      </c>
      <c r="F26" s="14"/>
      <c r="G26" s="90"/>
      <c r="H26" s="151"/>
      <c r="I26" s="154">
        <f t="shared" si="2"/>
        <v>0</v>
      </c>
      <c r="J26" s="169">
        <f t="shared" si="3"/>
        <v>0</v>
      </c>
    </row>
    <row r="27" spans="1:10" hidden="1" x14ac:dyDescent="0.2">
      <c r="A27" s="92"/>
      <c r="B27" s="12"/>
      <c r="C27" s="13"/>
      <c r="D27" s="13"/>
      <c r="E27" s="82" t="s">
        <v>103</v>
      </c>
      <c r="F27" s="14"/>
      <c r="G27" s="90"/>
      <c r="H27" s="151"/>
      <c r="I27" s="154">
        <f t="shared" si="2"/>
        <v>0</v>
      </c>
      <c r="J27" s="169">
        <f t="shared" si="3"/>
        <v>0</v>
      </c>
    </row>
    <row r="28" spans="1:10" hidden="1" x14ac:dyDescent="0.2">
      <c r="A28" s="92"/>
      <c r="B28" s="12"/>
      <c r="C28" s="13"/>
      <c r="D28" s="13"/>
      <c r="E28" s="82" t="s">
        <v>104</v>
      </c>
      <c r="F28" s="14"/>
      <c r="G28" s="90"/>
      <c r="H28" s="151"/>
      <c r="I28" s="154">
        <f t="shared" si="2"/>
        <v>0</v>
      </c>
      <c r="J28" s="169">
        <f t="shared" si="3"/>
        <v>0</v>
      </c>
    </row>
    <row r="29" spans="1:10" hidden="1" x14ac:dyDescent="0.2">
      <c r="A29" s="92"/>
      <c r="B29" s="12"/>
      <c r="C29" s="13"/>
      <c r="D29" s="13"/>
      <c r="E29" s="82" t="s">
        <v>105</v>
      </c>
      <c r="F29" s="14"/>
      <c r="G29" s="90"/>
      <c r="H29" s="151"/>
      <c r="I29" s="154">
        <f t="shared" si="2"/>
        <v>0</v>
      </c>
      <c r="J29" s="169">
        <f t="shared" si="3"/>
        <v>0</v>
      </c>
    </row>
    <row r="30" spans="1:10" hidden="1" x14ac:dyDescent="0.2">
      <c r="A30" s="92"/>
      <c r="B30" s="12"/>
      <c r="C30" s="13"/>
      <c r="D30" s="13"/>
      <c r="E30" s="82" t="s">
        <v>106</v>
      </c>
      <c r="F30" s="14"/>
      <c r="G30" s="90"/>
      <c r="H30" s="151"/>
      <c r="I30" s="154">
        <f t="shared" si="2"/>
        <v>0</v>
      </c>
      <c r="J30" s="169">
        <f t="shared" si="3"/>
        <v>0</v>
      </c>
    </row>
    <row r="31" spans="1:10" hidden="1" x14ac:dyDescent="0.2">
      <c r="A31" s="92"/>
      <c r="B31" s="12"/>
      <c r="C31" s="13"/>
      <c r="D31" s="13"/>
      <c r="E31" s="82" t="s">
        <v>107</v>
      </c>
      <c r="F31" s="14"/>
      <c r="G31" s="90"/>
      <c r="H31" s="151"/>
      <c r="I31" s="154">
        <f t="shared" si="2"/>
        <v>0</v>
      </c>
      <c r="J31" s="169">
        <f t="shared" si="3"/>
        <v>0</v>
      </c>
    </row>
    <row r="32" spans="1:10" hidden="1" x14ac:dyDescent="0.2">
      <c r="A32" s="92"/>
      <c r="B32" s="12"/>
      <c r="C32" s="13"/>
      <c r="D32" s="13"/>
      <c r="E32" s="82" t="s">
        <v>108</v>
      </c>
      <c r="F32" s="14"/>
      <c r="G32" s="90"/>
      <c r="H32" s="151"/>
      <c r="I32" s="154">
        <f t="shared" si="2"/>
        <v>0</v>
      </c>
      <c r="J32" s="169">
        <f t="shared" si="3"/>
        <v>0</v>
      </c>
    </row>
    <row r="33" spans="1:11" hidden="1" x14ac:dyDescent="0.2">
      <c r="A33" s="92"/>
      <c r="B33" s="12"/>
      <c r="C33" s="13"/>
      <c r="D33" s="13"/>
      <c r="E33" s="82" t="s">
        <v>109</v>
      </c>
      <c r="F33" s="14"/>
      <c r="G33" s="90"/>
      <c r="H33" s="151"/>
      <c r="I33" s="154">
        <f t="shared" si="2"/>
        <v>0</v>
      </c>
      <c r="J33" s="169">
        <f t="shared" si="3"/>
        <v>0</v>
      </c>
    </row>
    <row r="34" spans="1:11" hidden="1" x14ac:dyDescent="0.2">
      <c r="A34" s="92"/>
      <c r="B34" s="12"/>
      <c r="C34" s="13"/>
      <c r="D34" s="13"/>
      <c r="E34" s="82" t="s">
        <v>110</v>
      </c>
      <c r="F34" s="14"/>
      <c r="G34" s="90"/>
      <c r="H34" s="151"/>
      <c r="I34" s="154">
        <f t="shared" si="2"/>
        <v>0</v>
      </c>
      <c r="J34" s="169">
        <f t="shared" si="3"/>
        <v>0</v>
      </c>
    </row>
    <row r="35" spans="1:11" hidden="1" x14ac:dyDescent="0.2">
      <c r="A35" s="92"/>
      <c r="B35" s="12"/>
      <c r="C35" s="13"/>
      <c r="D35" s="13"/>
      <c r="E35" s="82" t="s">
        <v>111</v>
      </c>
      <c r="F35" s="14"/>
      <c r="G35" s="90"/>
      <c r="H35" s="151"/>
      <c r="I35" s="154">
        <f t="shared" si="2"/>
        <v>0</v>
      </c>
      <c r="J35" s="169">
        <f t="shared" si="3"/>
        <v>0</v>
      </c>
    </row>
    <row r="36" spans="1:11" hidden="1" x14ac:dyDescent="0.2">
      <c r="A36" s="92"/>
      <c r="B36" s="12"/>
      <c r="C36" s="13"/>
      <c r="D36" s="13"/>
      <c r="E36" s="82" t="s">
        <v>112</v>
      </c>
      <c r="F36" s="14"/>
      <c r="G36" s="90"/>
      <c r="H36" s="151"/>
      <c r="I36" s="154">
        <f t="shared" si="2"/>
        <v>0</v>
      </c>
      <c r="J36" s="169">
        <f t="shared" si="3"/>
        <v>0</v>
      </c>
    </row>
    <row r="37" spans="1:11" hidden="1" x14ac:dyDescent="0.2">
      <c r="A37" s="92"/>
      <c r="B37" s="12"/>
      <c r="C37" s="13"/>
      <c r="D37" s="13"/>
      <c r="E37" s="82" t="s">
        <v>113</v>
      </c>
      <c r="F37" s="14"/>
      <c r="G37" s="90"/>
      <c r="H37" s="151"/>
      <c r="I37" s="154">
        <f t="shared" si="2"/>
        <v>0</v>
      </c>
      <c r="J37" s="169">
        <f t="shared" si="3"/>
        <v>0</v>
      </c>
    </row>
    <row r="38" spans="1:11" x14ac:dyDescent="0.2">
      <c r="A38" s="92">
        <v>113202</v>
      </c>
      <c r="B38" s="12"/>
      <c r="C38" s="13"/>
      <c r="D38" s="13"/>
      <c r="E38" s="82" t="s">
        <v>253</v>
      </c>
      <c r="F38" s="14"/>
      <c r="G38" s="90">
        <v>20000</v>
      </c>
      <c r="H38" s="152">
        <v>17899.46</v>
      </c>
      <c r="I38" s="154">
        <f t="shared" si="2"/>
        <v>0</v>
      </c>
      <c r="J38" s="169">
        <f t="shared" si="3"/>
        <v>2100.5400000000009</v>
      </c>
      <c r="K38" s="106"/>
    </row>
    <row r="39" spans="1:11" x14ac:dyDescent="0.2">
      <c r="A39" s="92">
        <v>113203</v>
      </c>
      <c r="B39" s="12"/>
      <c r="C39" s="13"/>
      <c r="D39" s="13"/>
      <c r="E39" s="82" t="s">
        <v>254</v>
      </c>
      <c r="F39" s="14"/>
      <c r="G39" s="90">
        <v>2600000</v>
      </c>
      <c r="H39" s="152">
        <v>2939523.68</v>
      </c>
      <c r="I39" s="154">
        <f t="shared" si="2"/>
        <v>-339523.68000000017</v>
      </c>
      <c r="J39" s="169">
        <f t="shared" si="3"/>
        <v>0</v>
      </c>
      <c r="K39" s="106"/>
    </row>
    <row r="40" spans="1:11" x14ac:dyDescent="0.2">
      <c r="A40" s="92">
        <v>113204</v>
      </c>
      <c r="B40" s="12"/>
      <c r="C40" s="13"/>
      <c r="D40" s="13"/>
      <c r="E40" s="82" t="s">
        <v>255</v>
      </c>
      <c r="F40" s="14"/>
      <c r="G40" s="90">
        <v>2600000</v>
      </c>
      <c r="H40" s="152">
        <v>3026891.68</v>
      </c>
      <c r="I40" s="154">
        <f t="shared" si="2"/>
        <v>-426891.68000000017</v>
      </c>
      <c r="J40" s="169">
        <f t="shared" si="3"/>
        <v>0</v>
      </c>
      <c r="K40" s="106"/>
    </row>
    <row r="41" spans="1:11" x14ac:dyDescent="0.2">
      <c r="A41" s="92">
        <v>113205</v>
      </c>
      <c r="B41" s="12"/>
      <c r="C41" s="13"/>
      <c r="D41" s="13"/>
      <c r="E41" s="82" t="s">
        <v>256</v>
      </c>
      <c r="F41" s="14"/>
      <c r="G41" s="90">
        <v>2000000</v>
      </c>
      <c r="H41" s="152">
        <v>2406220.08</v>
      </c>
      <c r="I41" s="154">
        <f t="shared" si="2"/>
        <v>-406220.08000000007</v>
      </c>
      <c r="J41" s="169">
        <f t="shared" si="3"/>
        <v>0</v>
      </c>
      <c r="K41" s="106"/>
    </row>
    <row r="42" spans="1:11" x14ac:dyDescent="0.2">
      <c r="A42" s="92">
        <v>113206</v>
      </c>
      <c r="B42" s="12"/>
      <c r="C42" s="13"/>
      <c r="D42" s="13"/>
      <c r="E42" s="82" t="s">
        <v>96</v>
      </c>
      <c r="F42" s="14"/>
      <c r="G42" s="90">
        <v>500000</v>
      </c>
      <c r="H42" s="152">
        <f>366190+4300</f>
        <v>370490</v>
      </c>
      <c r="I42" s="154">
        <f t="shared" si="2"/>
        <v>0</v>
      </c>
      <c r="J42" s="169">
        <f t="shared" si="3"/>
        <v>129510</v>
      </c>
    </row>
    <row r="43" spans="1:11" x14ac:dyDescent="0.2">
      <c r="A43" s="92">
        <v>113207</v>
      </c>
      <c r="B43" s="12"/>
      <c r="C43" s="13"/>
      <c r="D43" s="13"/>
      <c r="E43" s="82" t="s">
        <v>97</v>
      </c>
      <c r="F43" s="14"/>
      <c r="G43" s="90">
        <v>1200000</v>
      </c>
      <c r="H43" s="152">
        <v>1481510</v>
      </c>
      <c r="I43" s="154">
        <f t="shared" si="2"/>
        <v>-281510</v>
      </c>
      <c r="J43" s="169">
        <f t="shared" si="3"/>
        <v>0</v>
      </c>
      <c r="K43" s="106"/>
    </row>
    <row r="44" spans="1:11" x14ac:dyDescent="0.2">
      <c r="A44" s="92">
        <v>113208</v>
      </c>
      <c r="B44" s="12"/>
      <c r="C44" s="13"/>
      <c r="D44" s="13"/>
      <c r="E44" s="82" t="s">
        <v>282</v>
      </c>
      <c r="F44" s="14"/>
      <c r="G44" s="90">
        <v>400000</v>
      </c>
      <c r="H44" s="152">
        <v>21600</v>
      </c>
      <c r="I44" s="154">
        <f t="shared" si="2"/>
        <v>0</v>
      </c>
      <c r="J44" s="169">
        <f t="shared" si="3"/>
        <v>378400</v>
      </c>
    </row>
    <row r="45" spans="1:11" x14ac:dyDescent="0.2">
      <c r="A45" s="92">
        <v>1133</v>
      </c>
      <c r="B45" s="12"/>
      <c r="C45" s="13"/>
      <c r="D45" s="13"/>
      <c r="E45" s="81" t="s">
        <v>114</v>
      </c>
      <c r="F45" s="14"/>
      <c r="G45" s="90">
        <f>+G46+G98</f>
        <v>400000</v>
      </c>
      <c r="H45" s="110">
        <f>+H46+H98</f>
        <v>1136220</v>
      </c>
      <c r="I45" s="154">
        <f t="shared" si="2"/>
        <v>-736220</v>
      </c>
      <c r="J45" s="169">
        <f t="shared" si="3"/>
        <v>0</v>
      </c>
    </row>
    <row r="46" spans="1:11" x14ac:dyDescent="0.2">
      <c r="A46" s="92">
        <v>113301</v>
      </c>
      <c r="B46" s="12"/>
      <c r="C46" s="13"/>
      <c r="D46" s="13"/>
      <c r="E46" s="82" t="s">
        <v>257</v>
      </c>
      <c r="F46" s="14"/>
      <c r="G46" s="90">
        <v>200000</v>
      </c>
      <c r="H46" s="152">
        <v>885720</v>
      </c>
      <c r="I46" s="154">
        <f t="shared" si="2"/>
        <v>-685720</v>
      </c>
      <c r="J46" s="169">
        <f t="shared" si="3"/>
        <v>0</v>
      </c>
      <c r="K46" s="106"/>
    </row>
    <row r="47" spans="1:11" hidden="1" x14ac:dyDescent="0.2">
      <c r="A47" s="92"/>
      <c r="B47" s="12"/>
      <c r="C47" s="13"/>
      <c r="D47" s="13"/>
      <c r="E47" s="82" t="s">
        <v>115</v>
      </c>
      <c r="F47" s="14"/>
      <c r="G47" s="90"/>
      <c r="H47" s="151"/>
      <c r="I47" s="154">
        <f t="shared" si="2"/>
        <v>0</v>
      </c>
      <c r="J47" s="169">
        <f t="shared" si="3"/>
        <v>0</v>
      </c>
    </row>
    <row r="48" spans="1:11" hidden="1" x14ac:dyDescent="0.2">
      <c r="A48" s="92"/>
      <c r="B48" s="12"/>
      <c r="C48" s="13"/>
      <c r="D48" s="13"/>
      <c r="E48" s="82" t="s">
        <v>116</v>
      </c>
      <c r="F48" s="14"/>
      <c r="G48" s="90"/>
      <c r="H48" s="151"/>
      <c r="I48" s="154">
        <f t="shared" si="2"/>
        <v>0</v>
      </c>
      <c r="J48" s="169">
        <f t="shared" si="3"/>
        <v>0</v>
      </c>
    </row>
    <row r="49" spans="1:10" hidden="1" x14ac:dyDescent="0.2">
      <c r="A49" s="92"/>
      <c r="B49" s="12"/>
      <c r="C49" s="13"/>
      <c r="D49" s="13"/>
      <c r="E49" s="82" t="s">
        <v>117</v>
      </c>
      <c r="F49" s="14"/>
      <c r="G49" s="90"/>
      <c r="H49" s="151"/>
      <c r="I49" s="154">
        <f t="shared" si="2"/>
        <v>0</v>
      </c>
      <c r="J49" s="169">
        <f t="shared" si="3"/>
        <v>0</v>
      </c>
    </row>
    <row r="50" spans="1:10" hidden="1" x14ac:dyDescent="0.2">
      <c r="A50" s="92"/>
      <c r="B50" s="12"/>
      <c r="C50" s="13"/>
      <c r="D50" s="13"/>
      <c r="E50" s="82" t="s">
        <v>118</v>
      </c>
      <c r="F50" s="14"/>
      <c r="G50" s="90"/>
      <c r="H50" s="151"/>
      <c r="I50" s="154">
        <f t="shared" si="2"/>
        <v>0</v>
      </c>
      <c r="J50" s="169">
        <f t="shared" si="3"/>
        <v>0</v>
      </c>
    </row>
    <row r="51" spans="1:10" hidden="1" x14ac:dyDescent="0.2">
      <c r="A51" s="92"/>
      <c r="B51" s="12"/>
      <c r="C51" s="13"/>
      <c r="D51" s="13"/>
      <c r="E51" s="82" t="s">
        <v>119</v>
      </c>
      <c r="F51" s="14"/>
      <c r="G51" s="90"/>
      <c r="H51" s="151"/>
      <c r="I51" s="154">
        <f t="shared" si="2"/>
        <v>0</v>
      </c>
      <c r="J51" s="169">
        <f t="shared" si="3"/>
        <v>0</v>
      </c>
    </row>
    <row r="52" spans="1:10" hidden="1" x14ac:dyDescent="0.2">
      <c r="A52" s="92"/>
      <c r="B52" s="12"/>
      <c r="C52" s="13"/>
      <c r="D52" s="13"/>
      <c r="E52" s="82" t="s">
        <v>120</v>
      </c>
      <c r="F52" s="14"/>
      <c r="G52" s="90"/>
      <c r="H52" s="151"/>
      <c r="I52" s="154">
        <f t="shared" si="2"/>
        <v>0</v>
      </c>
      <c r="J52" s="169">
        <f t="shared" si="3"/>
        <v>0</v>
      </c>
    </row>
    <row r="53" spans="1:10" hidden="1" x14ac:dyDescent="0.2">
      <c r="A53" s="92"/>
      <c r="B53" s="12"/>
      <c r="C53" s="13"/>
      <c r="D53" s="13"/>
      <c r="E53" s="82" t="s">
        <v>121</v>
      </c>
      <c r="F53" s="14"/>
      <c r="G53" s="90"/>
      <c r="H53" s="151"/>
      <c r="I53" s="154">
        <f t="shared" si="2"/>
        <v>0</v>
      </c>
      <c r="J53" s="169">
        <f t="shared" si="3"/>
        <v>0</v>
      </c>
    </row>
    <row r="54" spans="1:10" hidden="1" x14ac:dyDescent="0.2">
      <c r="A54" s="92"/>
      <c r="B54" s="12"/>
      <c r="C54" s="13"/>
      <c r="D54" s="13"/>
      <c r="E54" s="82" t="s">
        <v>122</v>
      </c>
      <c r="F54" s="14"/>
      <c r="G54" s="90"/>
      <c r="H54" s="151"/>
      <c r="I54" s="154">
        <f t="shared" si="2"/>
        <v>0</v>
      </c>
      <c r="J54" s="169">
        <f t="shared" si="3"/>
        <v>0</v>
      </c>
    </row>
    <row r="55" spans="1:10" hidden="1" x14ac:dyDescent="0.2">
      <c r="A55" s="92"/>
      <c r="B55" s="12"/>
      <c r="C55" s="13"/>
      <c r="D55" s="13"/>
      <c r="E55" s="82" t="s">
        <v>123</v>
      </c>
      <c r="F55" s="14"/>
      <c r="G55" s="90"/>
      <c r="H55" s="151"/>
      <c r="I55" s="154">
        <f t="shared" si="2"/>
        <v>0</v>
      </c>
      <c r="J55" s="169">
        <f t="shared" si="3"/>
        <v>0</v>
      </c>
    </row>
    <row r="56" spans="1:10" hidden="1" x14ac:dyDescent="0.2">
      <c r="A56" s="92"/>
      <c r="B56" s="12"/>
      <c r="C56" s="13"/>
      <c r="D56" s="13"/>
      <c r="E56" s="82" t="s">
        <v>124</v>
      </c>
      <c r="F56" s="14"/>
      <c r="G56" s="90"/>
      <c r="H56" s="151"/>
      <c r="I56" s="154">
        <f t="shared" si="2"/>
        <v>0</v>
      </c>
      <c r="J56" s="169">
        <f t="shared" si="3"/>
        <v>0</v>
      </c>
    </row>
    <row r="57" spans="1:10" hidden="1" x14ac:dyDescent="0.2">
      <c r="A57" s="92"/>
      <c r="B57" s="12"/>
      <c r="C57" s="13"/>
      <c r="D57" s="13"/>
      <c r="E57" s="81" t="s">
        <v>125</v>
      </c>
      <c r="F57" s="14"/>
      <c r="G57" s="90"/>
      <c r="H57" s="151"/>
      <c r="I57" s="154">
        <f t="shared" si="2"/>
        <v>0</v>
      </c>
      <c r="J57" s="169">
        <f t="shared" si="3"/>
        <v>0</v>
      </c>
    </row>
    <row r="58" spans="1:10" hidden="1" x14ac:dyDescent="0.2">
      <c r="A58" s="92"/>
      <c r="B58" s="12"/>
      <c r="C58" s="13"/>
      <c r="D58" s="13"/>
      <c r="E58" s="82" t="s">
        <v>126</v>
      </c>
      <c r="F58" s="14"/>
      <c r="G58" s="90"/>
      <c r="H58" s="151"/>
      <c r="I58" s="154">
        <f t="shared" si="2"/>
        <v>0</v>
      </c>
      <c r="J58" s="169">
        <f t="shared" si="3"/>
        <v>0</v>
      </c>
    </row>
    <row r="59" spans="1:10" hidden="1" x14ac:dyDescent="0.2">
      <c r="A59" s="92"/>
      <c r="B59" s="12"/>
      <c r="C59" s="13"/>
      <c r="D59" s="13"/>
      <c r="E59" s="82" t="s">
        <v>127</v>
      </c>
      <c r="F59" s="14"/>
      <c r="G59" s="90"/>
      <c r="H59" s="151"/>
      <c r="I59" s="154">
        <f t="shared" si="2"/>
        <v>0</v>
      </c>
      <c r="J59" s="169">
        <f t="shared" si="3"/>
        <v>0</v>
      </c>
    </row>
    <row r="60" spans="1:10" hidden="1" x14ac:dyDescent="0.2">
      <c r="A60" s="92"/>
      <c r="B60" s="12"/>
      <c r="C60" s="13"/>
      <c r="D60" s="13"/>
      <c r="E60" s="82" t="s">
        <v>128</v>
      </c>
      <c r="F60" s="14"/>
      <c r="G60" s="90"/>
      <c r="H60" s="151"/>
      <c r="I60" s="154">
        <f t="shared" si="2"/>
        <v>0</v>
      </c>
      <c r="J60" s="169">
        <f t="shared" si="3"/>
        <v>0</v>
      </c>
    </row>
    <row r="61" spans="1:10" hidden="1" x14ac:dyDescent="0.2">
      <c r="A61" s="92"/>
      <c r="B61" s="12"/>
      <c r="C61" s="13"/>
      <c r="D61" s="13"/>
      <c r="E61" s="82" t="s">
        <v>178</v>
      </c>
      <c r="F61" s="14"/>
      <c r="G61" s="90"/>
      <c r="H61" s="151"/>
      <c r="I61" s="154">
        <f t="shared" si="2"/>
        <v>0</v>
      </c>
      <c r="J61" s="169">
        <f t="shared" si="3"/>
        <v>0</v>
      </c>
    </row>
    <row r="62" spans="1:10" s="15" customFormat="1" ht="15" hidden="1" customHeight="1" x14ac:dyDescent="0.2">
      <c r="A62" s="92"/>
      <c r="B62" s="12"/>
      <c r="C62" s="13"/>
      <c r="D62" s="13" t="s">
        <v>5</v>
      </c>
      <c r="E62" s="13"/>
      <c r="F62" s="14"/>
      <c r="G62" s="90"/>
      <c r="H62" s="151"/>
      <c r="I62" s="154">
        <f t="shared" si="2"/>
        <v>0</v>
      </c>
      <c r="J62" s="169">
        <f t="shared" si="3"/>
        <v>0</v>
      </c>
    </row>
    <row r="63" spans="1:10" s="15" customFormat="1" ht="15" hidden="1" customHeight="1" x14ac:dyDescent="0.2">
      <c r="A63" s="92"/>
      <c r="B63" s="12"/>
      <c r="C63" s="13"/>
      <c r="D63" s="13"/>
      <c r="E63" s="81" t="s">
        <v>129</v>
      </c>
      <c r="F63" s="14"/>
      <c r="G63" s="90"/>
      <c r="H63" s="151"/>
      <c r="I63" s="154">
        <f t="shared" si="2"/>
        <v>0</v>
      </c>
      <c r="J63" s="169">
        <f t="shared" si="3"/>
        <v>0</v>
      </c>
    </row>
    <row r="64" spans="1:10" s="15" customFormat="1" ht="15" hidden="1" customHeight="1" x14ac:dyDescent="0.2">
      <c r="A64" s="92"/>
      <c r="B64" s="12"/>
      <c r="C64" s="13"/>
      <c r="D64" s="13"/>
      <c r="E64" s="82" t="s">
        <v>226</v>
      </c>
      <c r="F64" s="14"/>
      <c r="G64" s="90"/>
      <c r="H64" s="151"/>
      <c r="I64" s="154">
        <f t="shared" si="2"/>
        <v>0</v>
      </c>
      <c r="J64" s="169">
        <f t="shared" si="3"/>
        <v>0</v>
      </c>
    </row>
    <row r="65" spans="1:10" s="15" customFormat="1" ht="15" hidden="1" customHeight="1" x14ac:dyDescent="0.2">
      <c r="A65" s="92"/>
      <c r="B65" s="12"/>
      <c r="C65" s="13"/>
      <c r="D65" s="13"/>
      <c r="E65" s="82" t="s">
        <v>130</v>
      </c>
      <c r="F65" s="14"/>
      <c r="G65" s="90"/>
      <c r="H65" s="151"/>
      <c r="I65" s="154">
        <f t="shared" si="2"/>
        <v>0</v>
      </c>
      <c r="J65" s="169">
        <f t="shared" si="3"/>
        <v>0</v>
      </c>
    </row>
    <row r="66" spans="1:10" s="15" customFormat="1" ht="15" hidden="1" customHeight="1" x14ac:dyDescent="0.2">
      <c r="A66" s="92"/>
      <c r="B66" s="12"/>
      <c r="C66" s="13"/>
      <c r="D66" s="13"/>
      <c r="E66" s="82" t="s">
        <v>131</v>
      </c>
      <c r="F66" s="14"/>
      <c r="G66" s="90"/>
      <c r="H66" s="151"/>
      <c r="I66" s="154">
        <f t="shared" si="2"/>
        <v>0</v>
      </c>
      <c r="J66" s="169">
        <f t="shared" si="3"/>
        <v>0</v>
      </c>
    </row>
    <row r="67" spans="1:10" s="15" customFormat="1" ht="15" hidden="1" customHeight="1" x14ac:dyDescent="0.2">
      <c r="A67" s="92"/>
      <c r="B67" s="12"/>
      <c r="C67" s="13"/>
      <c r="D67" s="13"/>
      <c r="E67" s="81" t="s">
        <v>132</v>
      </c>
      <c r="F67" s="14"/>
      <c r="G67" s="90"/>
      <c r="H67" s="151"/>
      <c r="I67" s="154">
        <f t="shared" si="2"/>
        <v>0</v>
      </c>
      <c r="J67" s="169">
        <f t="shared" si="3"/>
        <v>0</v>
      </c>
    </row>
    <row r="68" spans="1:10" s="15" customFormat="1" ht="15" hidden="1" customHeight="1" x14ac:dyDescent="0.2">
      <c r="A68" s="92"/>
      <c r="B68" s="12"/>
      <c r="C68" s="13"/>
      <c r="D68" s="13"/>
      <c r="E68" s="82" t="s">
        <v>133</v>
      </c>
      <c r="F68" s="14"/>
      <c r="G68" s="90"/>
      <c r="H68" s="151"/>
      <c r="I68" s="154">
        <f t="shared" si="2"/>
        <v>0</v>
      </c>
      <c r="J68" s="169">
        <f t="shared" si="3"/>
        <v>0</v>
      </c>
    </row>
    <row r="69" spans="1:10" s="15" customFormat="1" ht="15" hidden="1" customHeight="1" x14ac:dyDescent="0.2">
      <c r="A69" s="92"/>
      <c r="B69" s="12"/>
      <c r="C69" s="13"/>
      <c r="D69" s="13"/>
      <c r="E69" s="82" t="s">
        <v>134</v>
      </c>
      <c r="F69" s="14"/>
      <c r="G69" s="90"/>
      <c r="H69" s="151"/>
      <c r="I69" s="154">
        <f t="shared" si="2"/>
        <v>0</v>
      </c>
      <c r="J69" s="169">
        <f t="shared" si="3"/>
        <v>0</v>
      </c>
    </row>
    <row r="70" spans="1:10" s="15" customFormat="1" ht="15" hidden="1" customHeight="1" x14ac:dyDescent="0.2">
      <c r="A70" s="92"/>
      <c r="B70" s="12"/>
      <c r="C70" s="13"/>
      <c r="D70" s="13"/>
      <c r="E70" s="82" t="s">
        <v>135</v>
      </c>
      <c r="F70" s="14"/>
      <c r="G70" s="90"/>
      <c r="H70" s="151"/>
      <c r="I70" s="154">
        <f t="shared" si="2"/>
        <v>0</v>
      </c>
      <c r="J70" s="169">
        <f t="shared" si="3"/>
        <v>0</v>
      </c>
    </row>
    <row r="71" spans="1:10" s="15" customFormat="1" ht="15" hidden="1" customHeight="1" x14ac:dyDescent="0.2">
      <c r="A71" s="92"/>
      <c r="B71" s="12"/>
      <c r="C71" s="13"/>
      <c r="D71" s="13"/>
      <c r="E71" s="82" t="s">
        <v>136</v>
      </c>
      <c r="F71" s="14"/>
      <c r="G71" s="90"/>
      <c r="H71" s="151"/>
      <c r="I71" s="154">
        <f t="shared" si="2"/>
        <v>0</v>
      </c>
      <c r="J71" s="169">
        <f t="shared" si="3"/>
        <v>0</v>
      </c>
    </row>
    <row r="72" spans="1:10" s="15" customFormat="1" ht="15" hidden="1" customHeight="1" x14ac:dyDescent="0.2">
      <c r="A72" s="92"/>
      <c r="B72" s="12"/>
      <c r="C72" s="13"/>
      <c r="D72" s="13"/>
      <c r="E72" s="82" t="s">
        <v>137</v>
      </c>
      <c r="F72" s="14"/>
      <c r="G72" s="90"/>
      <c r="H72" s="151"/>
      <c r="I72" s="154">
        <f t="shared" ref="I72:I135" si="4">IF(G72&gt;H72,0,G72-H72)</f>
        <v>0</v>
      </c>
      <c r="J72" s="169">
        <f t="shared" ref="J72:J135" si="5">IF(G72&lt;H72,0,G72-H72)</f>
        <v>0</v>
      </c>
    </row>
    <row r="73" spans="1:10" s="15" customFormat="1" ht="15" hidden="1" customHeight="1" x14ac:dyDescent="0.2">
      <c r="A73" s="92"/>
      <c r="B73" s="12"/>
      <c r="C73" s="13"/>
      <c r="D73" s="13"/>
      <c r="E73" s="82" t="s">
        <v>138</v>
      </c>
      <c r="F73" s="14"/>
      <c r="G73" s="90"/>
      <c r="H73" s="151"/>
      <c r="I73" s="154">
        <f t="shared" si="4"/>
        <v>0</v>
      </c>
      <c r="J73" s="169">
        <f t="shared" si="5"/>
        <v>0</v>
      </c>
    </row>
    <row r="74" spans="1:10" s="15" customFormat="1" ht="15" hidden="1" customHeight="1" x14ac:dyDescent="0.2">
      <c r="A74" s="92"/>
      <c r="B74" s="12"/>
      <c r="C74" s="13"/>
      <c r="D74" s="13"/>
      <c r="E74" s="82" t="s">
        <v>139</v>
      </c>
      <c r="F74" s="14"/>
      <c r="G74" s="90"/>
      <c r="H74" s="151"/>
      <c r="I74" s="154">
        <f t="shared" si="4"/>
        <v>0</v>
      </c>
      <c r="J74" s="169">
        <f t="shared" si="5"/>
        <v>0</v>
      </c>
    </row>
    <row r="75" spans="1:10" s="15" customFormat="1" ht="15" hidden="1" customHeight="1" x14ac:dyDescent="0.2">
      <c r="A75" s="92"/>
      <c r="B75" s="12"/>
      <c r="C75" s="13"/>
      <c r="D75" s="13"/>
      <c r="E75" s="81" t="s">
        <v>140</v>
      </c>
      <c r="F75" s="14"/>
      <c r="G75" s="90"/>
      <c r="H75" s="151"/>
      <c r="I75" s="154">
        <f t="shared" si="4"/>
        <v>0</v>
      </c>
      <c r="J75" s="169">
        <f t="shared" si="5"/>
        <v>0</v>
      </c>
    </row>
    <row r="76" spans="1:10" s="15" customFormat="1" ht="15" hidden="1" customHeight="1" x14ac:dyDescent="0.2">
      <c r="A76" s="92"/>
      <c r="B76" s="12"/>
      <c r="C76" s="13"/>
      <c r="D76" s="13"/>
      <c r="E76" s="82" t="s">
        <v>141</v>
      </c>
      <c r="F76" s="14"/>
      <c r="G76" s="90"/>
      <c r="H76" s="151"/>
      <c r="I76" s="154">
        <f t="shared" si="4"/>
        <v>0</v>
      </c>
      <c r="J76" s="169">
        <f t="shared" si="5"/>
        <v>0</v>
      </c>
    </row>
    <row r="77" spans="1:10" s="15" customFormat="1" ht="15" hidden="1" customHeight="1" x14ac:dyDescent="0.2">
      <c r="A77" s="92"/>
      <c r="B77" s="12"/>
      <c r="C77" s="13"/>
      <c r="D77" s="13"/>
      <c r="E77" s="82" t="s">
        <v>142</v>
      </c>
      <c r="F77" s="14"/>
      <c r="G77" s="90"/>
      <c r="H77" s="151"/>
      <c r="I77" s="154">
        <f t="shared" si="4"/>
        <v>0</v>
      </c>
      <c r="J77" s="169">
        <f t="shared" si="5"/>
        <v>0</v>
      </c>
    </row>
    <row r="78" spans="1:10" s="15" customFormat="1" ht="15" hidden="1" customHeight="1" x14ac:dyDescent="0.2">
      <c r="A78" s="92"/>
      <c r="B78" s="12"/>
      <c r="C78" s="13"/>
      <c r="D78" s="13"/>
      <c r="E78" s="82" t="s">
        <v>143</v>
      </c>
      <c r="F78" s="14"/>
      <c r="G78" s="90"/>
      <c r="H78" s="151"/>
      <c r="I78" s="154">
        <f t="shared" si="4"/>
        <v>0</v>
      </c>
      <c r="J78" s="169">
        <f t="shared" si="5"/>
        <v>0</v>
      </c>
    </row>
    <row r="79" spans="1:10" s="15" customFormat="1" ht="15" hidden="1" customHeight="1" x14ac:dyDescent="0.2">
      <c r="A79" s="92"/>
      <c r="B79" s="12"/>
      <c r="C79" s="13"/>
      <c r="D79" s="13"/>
      <c r="E79" s="82" t="s">
        <v>144</v>
      </c>
      <c r="F79" s="14"/>
      <c r="G79" s="90"/>
      <c r="H79" s="151"/>
      <c r="I79" s="154">
        <f t="shared" si="4"/>
        <v>0</v>
      </c>
      <c r="J79" s="169">
        <f t="shared" si="5"/>
        <v>0</v>
      </c>
    </row>
    <row r="80" spans="1:10" s="15" customFormat="1" ht="15" hidden="1" customHeight="1" x14ac:dyDescent="0.2">
      <c r="A80" s="92"/>
      <c r="B80" s="12"/>
      <c r="C80" s="13"/>
      <c r="D80" s="13"/>
      <c r="E80" s="81" t="s">
        <v>145</v>
      </c>
      <c r="F80" s="14"/>
      <c r="G80" s="90"/>
      <c r="H80" s="151"/>
      <c r="I80" s="154">
        <f t="shared" si="4"/>
        <v>0</v>
      </c>
      <c r="J80" s="169">
        <f t="shared" si="5"/>
        <v>0</v>
      </c>
    </row>
    <row r="81" spans="1:10" s="15" customFormat="1" ht="15" hidden="1" customHeight="1" x14ac:dyDescent="0.2">
      <c r="A81" s="92"/>
      <c r="B81" s="12"/>
      <c r="C81" s="13"/>
      <c r="D81" s="13"/>
      <c r="E81" s="82" t="s">
        <v>146</v>
      </c>
      <c r="F81" s="14"/>
      <c r="G81" s="90"/>
      <c r="H81" s="151"/>
      <c r="I81" s="154">
        <f t="shared" si="4"/>
        <v>0</v>
      </c>
      <c r="J81" s="169">
        <f t="shared" si="5"/>
        <v>0</v>
      </c>
    </row>
    <row r="82" spans="1:10" s="15" customFormat="1" ht="15" hidden="1" customHeight="1" x14ac:dyDescent="0.2">
      <c r="A82" s="92"/>
      <c r="B82" s="12"/>
      <c r="C82" s="13"/>
      <c r="D82" s="13" t="s">
        <v>44</v>
      </c>
      <c r="E82" s="13"/>
      <c r="F82" s="14"/>
      <c r="G82" s="90"/>
      <c r="H82" s="151"/>
      <c r="I82" s="154">
        <f t="shared" si="4"/>
        <v>0</v>
      </c>
      <c r="J82" s="169">
        <f t="shared" si="5"/>
        <v>0</v>
      </c>
    </row>
    <row r="83" spans="1:10" s="15" customFormat="1" ht="15" hidden="1" customHeight="1" x14ac:dyDescent="0.2">
      <c r="A83" s="92"/>
      <c r="B83" s="12"/>
      <c r="C83" s="13"/>
      <c r="D83" s="13"/>
      <c r="E83" s="81" t="s">
        <v>147</v>
      </c>
      <c r="F83" s="14"/>
      <c r="G83" s="90"/>
      <c r="H83" s="151"/>
      <c r="I83" s="154">
        <f t="shared" si="4"/>
        <v>0</v>
      </c>
      <c r="J83" s="169">
        <f t="shared" si="5"/>
        <v>0</v>
      </c>
    </row>
    <row r="84" spans="1:10" s="15" customFormat="1" ht="15" hidden="1" customHeight="1" x14ac:dyDescent="0.2">
      <c r="A84" s="92"/>
      <c r="B84" s="12"/>
      <c r="C84" s="13"/>
      <c r="D84" s="13"/>
      <c r="E84" s="82" t="s">
        <v>148</v>
      </c>
      <c r="F84" s="14"/>
      <c r="G84" s="90"/>
      <c r="H84" s="151"/>
      <c r="I84" s="154">
        <f t="shared" si="4"/>
        <v>0</v>
      </c>
      <c r="J84" s="169">
        <f t="shared" si="5"/>
        <v>0</v>
      </c>
    </row>
    <row r="85" spans="1:10" s="15" customFormat="1" ht="15" hidden="1" customHeight="1" x14ac:dyDescent="0.2">
      <c r="A85" s="92"/>
      <c r="B85" s="12"/>
      <c r="C85" s="13"/>
      <c r="D85" s="13"/>
      <c r="E85" s="81" t="s">
        <v>149</v>
      </c>
      <c r="F85" s="14"/>
      <c r="G85" s="90"/>
      <c r="H85" s="151"/>
      <c r="I85" s="154">
        <f t="shared" si="4"/>
        <v>0</v>
      </c>
      <c r="J85" s="169">
        <f t="shared" si="5"/>
        <v>0</v>
      </c>
    </row>
    <row r="86" spans="1:10" s="15" customFormat="1" ht="15" hidden="1" customHeight="1" x14ac:dyDescent="0.2">
      <c r="A86" s="92"/>
      <c r="B86" s="12"/>
      <c r="C86" s="13"/>
      <c r="D86" s="13"/>
      <c r="E86" s="82" t="s">
        <v>150</v>
      </c>
      <c r="F86" s="14"/>
      <c r="G86" s="90"/>
      <c r="H86" s="151"/>
      <c r="I86" s="154">
        <f t="shared" si="4"/>
        <v>0</v>
      </c>
      <c r="J86" s="169">
        <f t="shared" si="5"/>
        <v>0</v>
      </c>
    </row>
    <row r="87" spans="1:10" s="15" customFormat="1" ht="15" hidden="1" customHeight="1" x14ac:dyDescent="0.2">
      <c r="A87" s="92"/>
      <c r="B87" s="12"/>
      <c r="C87" s="13"/>
      <c r="D87" s="13"/>
      <c r="E87" s="82" t="s">
        <v>151</v>
      </c>
      <c r="F87" s="14"/>
      <c r="G87" s="90"/>
      <c r="H87" s="151"/>
      <c r="I87" s="154">
        <f t="shared" si="4"/>
        <v>0</v>
      </c>
      <c r="J87" s="169">
        <f t="shared" si="5"/>
        <v>0</v>
      </c>
    </row>
    <row r="88" spans="1:10" s="15" customFormat="1" ht="15" hidden="1" customHeight="1" x14ac:dyDescent="0.2">
      <c r="A88" s="92"/>
      <c r="B88" s="12"/>
      <c r="C88" s="13"/>
      <c r="D88" s="13"/>
      <c r="E88" s="82" t="s">
        <v>152</v>
      </c>
      <c r="F88" s="14"/>
      <c r="G88" s="90"/>
      <c r="H88" s="151"/>
      <c r="I88" s="154">
        <f t="shared" si="4"/>
        <v>0</v>
      </c>
      <c r="J88" s="169">
        <f t="shared" si="5"/>
        <v>0</v>
      </c>
    </row>
    <row r="89" spans="1:10" s="17" customFormat="1" ht="15" hidden="1" customHeight="1" x14ac:dyDescent="0.2">
      <c r="A89" s="92"/>
      <c r="B89" s="12"/>
      <c r="C89" s="13"/>
      <c r="D89" s="13" t="s">
        <v>6</v>
      </c>
      <c r="E89" s="16"/>
      <c r="F89" s="14"/>
      <c r="G89" s="90"/>
      <c r="H89" s="151"/>
      <c r="I89" s="154">
        <f t="shared" si="4"/>
        <v>0</v>
      </c>
      <c r="J89" s="169">
        <f t="shared" si="5"/>
        <v>0</v>
      </c>
    </row>
    <row r="90" spans="1:10" s="17" customFormat="1" ht="15" hidden="1" customHeight="1" x14ac:dyDescent="0.2">
      <c r="A90" s="92"/>
      <c r="B90" s="12"/>
      <c r="C90" s="13"/>
      <c r="D90" s="13"/>
      <c r="E90" s="82" t="s">
        <v>153</v>
      </c>
      <c r="F90" s="14"/>
      <c r="G90" s="90"/>
      <c r="H90" s="151"/>
      <c r="I90" s="154">
        <f t="shared" si="4"/>
        <v>0</v>
      </c>
      <c r="J90" s="169">
        <f t="shared" si="5"/>
        <v>0</v>
      </c>
    </row>
    <row r="91" spans="1:10" s="17" customFormat="1" ht="15" hidden="1" customHeight="1" x14ac:dyDescent="0.2">
      <c r="A91" s="92"/>
      <c r="B91" s="12"/>
      <c r="C91" s="13"/>
      <c r="D91" s="13"/>
      <c r="E91" s="82" t="s">
        <v>154</v>
      </c>
      <c r="F91" s="14"/>
      <c r="G91" s="90"/>
      <c r="H91" s="151"/>
      <c r="I91" s="154">
        <f t="shared" si="4"/>
        <v>0</v>
      </c>
      <c r="J91" s="169">
        <f t="shared" si="5"/>
        <v>0</v>
      </c>
    </row>
    <row r="92" spans="1:10" s="17" customFormat="1" ht="15" hidden="1" customHeight="1" x14ac:dyDescent="0.2">
      <c r="A92" s="92"/>
      <c r="B92" s="12"/>
      <c r="C92" s="13"/>
      <c r="D92" s="13"/>
      <c r="E92" s="82" t="s">
        <v>155</v>
      </c>
      <c r="F92" s="14"/>
      <c r="G92" s="90"/>
      <c r="H92" s="151"/>
      <c r="I92" s="154">
        <f t="shared" si="4"/>
        <v>0</v>
      </c>
      <c r="J92" s="169">
        <f t="shared" si="5"/>
        <v>0</v>
      </c>
    </row>
    <row r="93" spans="1:10" s="15" customFormat="1" ht="15" hidden="1" customHeight="1" x14ac:dyDescent="0.2">
      <c r="A93" s="92"/>
      <c r="B93" s="12"/>
      <c r="C93" s="13"/>
      <c r="D93" s="13" t="s">
        <v>7</v>
      </c>
      <c r="E93" s="13"/>
      <c r="F93" s="14"/>
      <c r="G93" s="90"/>
      <c r="H93" s="151"/>
      <c r="I93" s="154">
        <f t="shared" si="4"/>
        <v>0</v>
      </c>
      <c r="J93" s="169">
        <f t="shared" si="5"/>
        <v>0</v>
      </c>
    </row>
    <row r="94" spans="1:10" s="15" customFormat="1" ht="15" hidden="1" customHeight="1" x14ac:dyDescent="0.2">
      <c r="A94" s="92"/>
      <c r="B94" s="12"/>
      <c r="C94" s="13"/>
      <c r="D94" s="13"/>
      <c r="E94" s="82" t="s">
        <v>156</v>
      </c>
      <c r="F94" s="14"/>
      <c r="G94" s="90"/>
      <c r="H94" s="151"/>
      <c r="I94" s="154">
        <f t="shared" si="4"/>
        <v>0</v>
      </c>
      <c r="J94" s="169">
        <f t="shared" si="5"/>
        <v>0</v>
      </c>
    </row>
    <row r="95" spans="1:10" s="15" customFormat="1" ht="15" hidden="1" customHeight="1" x14ac:dyDescent="0.2">
      <c r="A95" s="92"/>
      <c r="B95" s="12"/>
      <c r="C95" s="13"/>
      <c r="D95" s="13"/>
      <c r="E95" s="82" t="s">
        <v>157</v>
      </c>
      <c r="F95" s="14"/>
      <c r="G95" s="90"/>
      <c r="H95" s="151"/>
      <c r="I95" s="154">
        <f t="shared" si="4"/>
        <v>0</v>
      </c>
      <c r="J95" s="169">
        <f t="shared" si="5"/>
        <v>0</v>
      </c>
    </row>
    <row r="96" spans="1:10" s="15" customFormat="1" ht="15" hidden="1" customHeight="1" x14ac:dyDescent="0.2">
      <c r="A96" s="92"/>
      <c r="B96" s="12"/>
      <c r="C96" s="13"/>
      <c r="D96" s="13"/>
      <c r="E96" s="82" t="s">
        <v>158</v>
      </c>
      <c r="F96" s="14"/>
      <c r="G96" s="90"/>
      <c r="H96" s="151"/>
      <c r="I96" s="154">
        <f t="shared" si="4"/>
        <v>0</v>
      </c>
      <c r="J96" s="169">
        <f t="shared" si="5"/>
        <v>0</v>
      </c>
    </row>
    <row r="97" spans="1:11" s="15" customFormat="1" ht="15" hidden="1" customHeight="1" x14ac:dyDescent="0.2">
      <c r="A97" s="92"/>
      <c r="B97" s="12"/>
      <c r="C97" s="13"/>
      <c r="D97" s="13"/>
      <c r="E97" s="82" t="s">
        <v>159</v>
      </c>
      <c r="F97" s="14"/>
      <c r="G97" s="90"/>
      <c r="H97" s="151"/>
      <c r="I97" s="154">
        <f t="shared" si="4"/>
        <v>0</v>
      </c>
      <c r="J97" s="169">
        <f t="shared" si="5"/>
        <v>0</v>
      </c>
    </row>
    <row r="98" spans="1:11" s="15" customFormat="1" ht="15" customHeight="1" x14ac:dyDescent="0.2">
      <c r="A98" s="92">
        <v>113302</v>
      </c>
      <c r="B98" s="12"/>
      <c r="C98" s="13"/>
      <c r="D98" s="13"/>
      <c r="E98" s="82" t="s">
        <v>258</v>
      </c>
      <c r="F98" s="14"/>
      <c r="G98" s="90">
        <v>200000</v>
      </c>
      <c r="H98" s="152">
        <v>250500</v>
      </c>
      <c r="I98" s="154">
        <f t="shared" si="4"/>
        <v>-50500</v>
      </c>
      <c r="J98" s="169">
        <f t="shared" si="5"/>
        <v>0</v>
      </c>
      <c r="K98" s="156"/>
    </row>
    <row r="99" spans="1:11" s="15" customFormat="1" ht="15" customHeight="1" x14ac:dyDescent="0.2">
      <c r="A99" s="92">
        <v>134</v>
      </c>
      <c r="B99" s="12"/>
      <c r="C99" s="13" t="s">
        <v>259</v>
      </c>
      <c r="D99" s="13"/>
      <c r="E99" s="82"/>
      <c r="F99" s="14"/>
      <c r="G99" s="90">
        <f>+G100</f>
        <v>363538927</v>
      </c>
      <c r="H99" s="110">
        <f>+H100</f>
        <v>441835670.02999997</v>
      </c>
      <c r="I99" s="154">
        <f t="shared" si="4"/>
        <v>-78296743.029999971</v>
      </c>
      <c r="J99" s="169">
        <f t="shared" si="5"/>
        <v>0</v>
      </c>
    </row>
    <row r="100" spans="1:11" s="15" customFormat="1" ht="15" customHeight="1" x14ac:dyDescent="0.2">
      <c r="A100" s="92">
        <v>13401</v>
      </c>
      <c r="B100" s="12"/>
      <c r="C100" s="13"/>
      <c r="D100" s="13"/>
      <c r="E100" s="82" t="s">
        <v>260</v>
      </c>
      <c r="F100" s="14"/>
      <c r="G100" s="90">
        <v>363538927</v>
      </c>
      <c r="H100" s="152">
        <v>441835670.02999997</v>
      </c>
      <c r="I100" s="154">
        <f t="shared" si="4"/>
        <v>-78296743.029999971</v>
      </c>
      <c r="J100" s="169">
        <f t="shared" si="5"/>
        <v>0</v>
      </c>
      <c r="K100" s="156"/>
    </row>
    <row r="101" spans="1:11" s="15" customFormat="1" ht="15" customHeight="1" x14ac:dyDescent="0.2">
      <c r="A101" s="92">
        <v>136</v>
      </c>
      <c r="B101" s="12"/>
      <c r="C101" s="13" t="s">
        <v>132</v>
      </c>
      <c r="D101" s="13"/>
      <c r="E101" s="82"/>
      <c r="F101" s="14"/>
      <c r="G101" s="90">
        <f>+G102</f>
        <v>120000</v>
      </c>
      <c r="H101" s="110">
        <f>+H102</f>
        <v>145496</v>
      </c>
      <c r="I101" s="154">
        <f t="shared" si="4"/>
        <v>-25496</v>
      </c>
      <c r="J101" s="169">
        <f t="shared" si="5"/>
        <v>0</v>
      </c>
    </row>
    <row r="102" spans="1:11" s="15" customFormat="1" ht="15" customHeight="1" x14ac:dyDescent="0.2">
      <c r="A102" s="92">
        <v>13601</v>
      </c>
      <c r="B102" s="12"/>
      <c r="C102" s="13"/>
      <c r="D102" s="13"/>
      <c r="E102" s="82" t="s">
        <v>261</v>
      </c>
      <c r="F102" s="14"/>
      <c r="G102" s="90">
        <v>120000</v>
      </c>
      <c r="H102" s="152">
        <v>145496</v>
      </c>
      <c r="I102" s="154">
        <f t="shared" si="4"/>
        <v>-25496</v>
      </c>
      <c r="J102" s="169">
        <f t="shared" si="5"/>
        <v>0</v>
      </c>
      <c r="K102" s="156"/>
    </row>
    <row r="103" spans="1:11" s="15" customFormat="1" ht="15" customHeight="1" x14ac:dyDescent="0.2">
      <c r="A103" s="92">
        <v>139</v>
      </c>
      <c r="B103" s="12"/>
      <c r="C103" s="13"/>
      <c r="D103" s="13" t="s">
        <v>245</v>
      </c>
      <c r="E103" s="82"/>
      <c r="F103" s="14"/>
      <c r="G103" s="90">
        <f>+G104+G105+G106+G107</f>
        <v>3720000</v>
      </c>
      <c r="H103" s="110">
        <f>+H104+H105+H106+H107</f>
        <v>14616706.529999999</v>
      </c>
      <c r="I103" s="154">
        <f t="shared" si="4"/>
        <v>-10896706.529999999</v>
      </c>
      <c r="J103" s="169">
        <f t="shared" si="5"/>
        <v>0</v>
      </c>
    </row>
    <row r="104" spans="1:11" s="15" customFormat="1" ht="15" customHeight="1" x14ac:dyDescent="0.2">
      <c r="A104" s="92">
        <v>13902</v>
      </c>
      <c r="B104" s="12"/>
      <c r="C104" s="13"/>
      <c r="D104" s="13"/>
      <c r="E104" s="82" t="s">
        <v>262</v>
      </c>
      <c r="F104" s="14"/>
      <c r="G104" s="90">
        <v>1500000</v>
      </c>
      <c r="H104" s="152">
        <v>2075062.5</v>
      </c>
      <c r="I104" s="154">
        <f t="shared" si="4"/>
        <v>-575062.5</v>
      </c>
      <c r="J104" s="169">
        <f t="shared" si="5"/>
        <v>0</v>
      </c>
      <c r="K104" s="156"/>
    </row>
    <row r="105" spans="1:11" s="15" customFormat="1" ht="15" customHeight="1" x14ac:dyDescent="0.2">
      <c r="A105" s="92">
        <v>13903</v>
      </c>
      <c r="B105" s="12"/>
      <c r="C105" s="13"/>
      <c r="D105" s="13"/>
      <c r="E105" s="82" t="s">
        <v>263</v>
      </c>
      <c r="F105" s="14"/>
      <c r="G105" s="90">
        <v>500000</v>
      </c>
      <c r="H105" s="152">
        <f>1929625.77+2000</f>
        <v>1931625.77</v>
      </c>
      <c r="I105" s="154">
        <f t="shared" si="4"/>
        <v>-1431625.77</v>
      </c>
      <c r="J105" s="169">
        <f t="shared" si="5"/>
        <v>0</v>
      </c>
      <c r="K105" s="156"/>
    </row>
    <row r="106" spans="1:11" s="15" customFormat="1" ht="15" customHeight="1" x14ac:dyDescent="0.2">
      <c r="A106" s="92">
        <v>13904</v>
      </c>
      <c r="B106" s="12"/>
      <c r="C106" s="13"/>
      <c r="D106" s="13"/>
      <c r="E106" s="82" t="s">
        <v>343</v>
      </c>
      <c r="F106" s="14"/>
      <c r="G106" s="90">
        <v>1600000</v>
      </c>
      <c r="H106" s="152">
        <f>10127185.26+150000</f>
        <v>10277185.26</v>
      </c>
      <c r="I106" s="154">
        <f t="shared" si="4"/>
        <v>-8677185.2599999998</v>
      </c>
      <c r="J106" s="169">
        <f t="shared" si="5"/>
        <v>0</v>
      </c>
      <c r="K106" s="156"/>
    </row>
    <row r="107" spans="1:11" s="15" customFormat="1" ht="15" customHeight="1" x14ac:dyDescent="0.2">
      <c r="A107" s="92">
        <v>13905</v>
      </c>
      <c r="B107" s="12"/>
      <c r="C107" s="13"/>
      <c r="D107" s="13"/>
      <c r="E107" s="82" t="s">
        <v>310</v>
      </c>
      <c r="F107" s="14"/>
      <c r="G107" s="90">
        <v>120000</v>
      </c>
      <c r="H107" s="152">
        <v>332833</v>
      </c>
      <c r="I107" s="154">
        <f t="shared" si="4"/>
        <v>-212833</v>
      </c>
      <c r="J107" s="169">
        <f t="shared" si="5"/>
        <v>0</v>
      </c>
      <c r="K107" s="156"/>
    </row>
    <row r="108" spans="1:11" s="19" customFormat="1" ht="15" customHeight="1" x14ac:dyDescent="0.2">
      <c r="A108" s="93">
        <v>17</v>
      </c>
      <c r="B108" s="18"/>
      <c r="C108" s="9" t="s">
        <v>8</v>
      </c>
      <c r="D108" s="9"/>
      <c r="E108" s="9"/>
      <c r="F108" s="10"/>
      <c r="G108" s="90">
        <f>+G109</f>
        <v>121222954</v>
      </c>
      <c r="H108" s="110">
        <f>+H109</f>
        <v>191639957.26000002</v>
      </c>
      <c r="I108" s="154">
        <f t="shared" si="4"/>
        <v>-70417003.26000002</v>
      </c>
      <c r="J108" s="169">
        <f t="shared" si="5"/>
        <v>0</v>
      </c>
    </row>
    <row r="109" spans="1:11" x14ac:dyDescent="0.2">
      <c r="A109" s="92"/>
      <c r="B109" s="20"/>
      <c r="C109" s="13"/>
      <c r="D109" s="13" t="s">
        <v>10</v>
      </c>
      <c r="E109" s="13"/>
      <c r="F109" s="21"/>
      <c r="G109" s="90">
        <f>+G110+G115</f>
        <v>121222954</v>
      </c>
      <c r="H109" s="110">
        <f>+H110+H115</f>
        <v>191639957.26000002</v>
      </c>
      <c r="I109" s="154">
        <f t="shared" si="4"/>
        <v>-70417003.26000002</v>
      </c>
      <c r="J109" s="169">
        <f t="shared" si="5"/>
        <v>0</v>
      </c>
    </row>
    <row r="110" spans="1:11" hidden="1" x14ac:dyDescent="0.2">
      <c r="A110" s="92"/>
      <c r="B110" s="20"/>
      <c r="C110" s="13"/>
      <c r="D110" s="13"/>
      <c r="E110" s="81"/>
      <c r="F110" s="21"/>
      <c r="G110" s="90"/>
      <c r="H110" s="110"/>
      <c r="I110" s="154">
        <f t="shared" si="4"/>
        <v>0</v>
      </c>
      <c r="J110" s="169">
        <f t="shared" si="5"/>
        <v>0</v>
      </c>
    </row>
    <row r="111" spans="1:11" hidden="1" x14ac:dyDescent="0.2">
      <c r="A111" s="92"/>
      <c r="B111" s="20"/>
      <c r="C111" s="13"/>
      <c r="D111" s="13"/>
      <c r="E111" s="82"/>
      <c r="F111" s="21"/>
      <c r="G111" s="90"/>
      <c r="H111" s="110"/>
      <c r="I111" s="154">
        <f t="shared" si="4"/>
        <v>0</v>
      </c>
      <c r="J111" s="169">
        <f t="shared" si="5"/>
        <v>0</v>
      </c>
    </row>
    <row r="112" spans="1:11" hidden="1" x14ac:dyDescent="0.2">
      <c r="A112" s="92"/>
      <c r="B112" s="20"/>
      <c r="C112" s="13"/>
      <c r="D112" s="13"/>
      <c r="E112" s="82"/>
      <c r="F112" s="21"/>
      <c r="G112" s="90"/>
      <c r="H112" s="110"/>
      <c r="I112" s="154">
        <f t="shared" si="4"/>
        <v>0</v>
      </c>
      <c r="J112" s="169">
        <f t="shared" si="5"/>
        <v>0</v>
      </c>
    </row>
    <row r="113" spans="1:11" hidden="1" x14ac:dyDescent="0.2">
      <c r="A113" s="92"/>
      <c r="B113" s="20"/>
      <c r="C113" s="13"/>
      <c r="D113" s="13"/>
      <c r="E113" s="82"/>
      <c r="F113" s="21"/>
      <c r="G113" s="90"/>
      <c r="H113" s="110"/>
      <c r="I113" s="154">
        <f t="shared" si="4"/>
        <v>0</v>
      </c>
      <c r="J113" s="169">
        <f t="shared" si="5"/>
        <v>0</v>
      </c>
    </row>
    <row r="114" spans="1:11" hidden="1" x14ac:dyDescent="0.2">
      <c r="A114" s="92"/>
      <c r="B114" s="20"/>
      <c r="C114" s="13"/>
      <c r="D114" s="13"/>
      <c r="E114" s="82"/>
      <c r="F114" s="21"/>
      <c r="G114" s="103"/>
      <c r="H114" s="110"/>
      <c r="I114" s="154">
        <f t="shared" si="4"/>
        <v>0</v>
      </c>
      <c r="J114" s="169">
        <f t="shared" si="5"/>
        <v>0</v>
      </c>
    </row>
    <row r="115" spans="1:11" x14ac:dyDescent="0.2">
      <c r="A115" s="92">
        <v>173</v>
      </c>
      <c r="B115" s="20"/>
      <c r="C115" s="13"/>
      <c r="D115" s="13"/>
      <c r="E115" s="81" t="s">
        <v>164</v>
      </c>
      <c r="F115" s="21"/>
      <c r="G115" s="90">
        <f>+G116</f>
        <v>121222954</v>
      </c>
      <c r="H115" s="110">
        <f>+H116</f>
        <v>191639957.26000002</v>
      </c>
      <c r="I115" s="154">
        <f t="shared" si="4"/>
        <v>-70417003.26000002</v>
      </c>
      <c r="J115" s="169">
        <f t="shared" si="5"/>
        <v>0</v>
      </c>
    </row>
    <row r="116" spans="1:11" x14ac:dyDescent="0.2">
      <c r="A116" s="92">
        <v>1731</v>
      </c>
      <c r="B116" s="20"/>
      <c r="C116" s="13"/>
      <c r="D116" s="13"/>
      <c r="E116" s="82" t="s">
        <v>165</v>
      </c>
      <c r="F116" s="21"/>
      <c r="G116" s="90">
        <f>+G117+G118+G122+G126</f>
        <v>121222954</v>
      </c>
      <c r="H116" s="110">
        <f>+H117+H118+H122+H126+H128+H129+H130+H131+H132+H127</f>
        <v>191639957.26000002</v>
      </c>
      <c r="I116" s="154">
        <f t="shared" si="4"/>
        <v>-70417003.26000002</v>
      </c>
      <c r="J116" s="169">
        <f t="shared" si="5"/>
        <v>0</v>
      </c>
    </row>
    <row r="117" spans="1:11" x14ac:dyDescent="0.2">
      <c r="A117" s="92">
        <v>173106</v>
      </c>
      <c r="B117" s="20"/>
      <c r="C117" s="13"/>
      <c r="D117" s="13"/>
      <c r="E117" s="82" t="s">
        <v>264</v>
      </c>
      <c r="F117" s="21"/>
      <c r="G117" s="90">
        <v>11042954</v>
      </c>
      <c r="H117" s="152">
        <v>12833301.27</v>
      </c>
      <c r="I117" s="154">
        <f t="shared" si="4"/>
        <v>-1790347.2699999996</v>
      </c>
      <c r="J117" s="169">
        <f t="shared" si="5"/>
        <v>0</v>
      </c>
      <c r="K117" s="106"/>
    </row>
    <row r="118" spans="1:11" x14ac:dyDescent="0.2">
      <c r="A118" s="92">
        <v>173107</v>
      </c>
      <c r="B118" s="20"/>
      <c r="C118" s="13"/>
      <c r="D118" s="13"/>
      <c r="E118" s="82" t="s">
        <v>179</v>
      </c>
      <c r="F118" s="21"/>
      <c r="G118" s="90">
        <v>60980000</v>
      </c>
      <c r="H118" s="152">
        <v>15800000</v>
      </c>
      <c r="I118" s="154">
        <f t="shared" si="4"/>
        <v>0</v>
      </c>
      <c r="J118" s="169">
        <f t="shared" si="5"/>
        <v>45180000</v>
      </c>
    </row>
    <row r="119" spans="1:11" hidden="1" x14ac:dyDescent="0.2">
      <c r="A119" s="92"/>
      <c r="B119" s="20"/>
      <c r="C119" s="13"/>
      <c r="D119" s="13"/>
      <c r="E119" s="82" t="s">
        <v>180</v>
      </c>
      <c r="F119" s="21"/>
      <c r="G119" s="90"/>
      <c r="H119" s="152"/>
      <c r="I119" s="154">
        <f t="shared" si="4"/>
        <v>0</v>
      </c>
      <c r="J119" s="169">
        <f t="shared" si="5"/>
        <v>0</v>
      </c>
    </row>
    <row r="120" spans="1:11" hidden="1" x14ac:dyDescent="0.2">
      <c r="A120" s="92"/>
      <c r="B120" s="20"/>
      <c r="C120" s="13"/>
      <c r="D120" s="13"/>
      <c r="E120" s="82" t="s">
        <v>181</v>
      </c>
      <c r="F120" s="21"/>
      <c r="G120" s="90"/>
      <c r="H120" s="152"/>
      <c r="I120" s="154">
        <f t="shared" si="4"/>
        <v>0</v>
      </c>
      <c r="J120" s="169">
        <f t="shared" si="5"/>
        <v>0</v>
      </c>
    </row>
    <row r="121" spans="1:11" hidden="1" x14ac:dyDescent="0.2">
      <c r="A121" s="92"/>
      <c r="B121" s="20"/>
      <c r="C121" s="13"/>
      <c r="D121" s="13"/>
      <c r="E121" s="82" t="s">
        <v>182</v>
      </c>
      <c r="F121" s="21"/>
      <c r="G121" s="90"/>
      <c r="H121" s="152"/>
      <c r="I121" s="154">
        <f t="shared" si="4"/>
        <v>0</v>
      </c>
      <c r="J121" s="169">
        <f t="shared" si="5"/>
        <v>0</v>
      </c>
    </row>
    <row r="122" spans="1:11" x14ac:dyDescent="0.2">
      <c r="A122" s="92">
        <v>173108</v>
      </c>
      <c r="B122" s="20"/>
      <c r="C122" s="13"/>
      <c r="D122" s="13"/>
      <c r="E122" s="82" t="s">
        <v>308</v>
      </c>
      <c r="F122" s="21"/>
      <c r="G122" s="103">
        <v>1200000</v>
      </c>
      <c r="H122" s="152">
        <v>1107616</v>
      </c>
      <c r="I122" s="154">
        <f t="shared" si="4"/>
        <v>0</v>
      </c>
      <c r="J122" s="169">
        <f t="shared" si="5"/>
        <v>92384</v>
      </c>
    </row>
    <row r="123" spans="1:11" hidden="1" x14ac:dyDescent="0.2">
      <c r="A123" s="92"/>
      <c r="B123" s="20"/>
      <c r="C123" s="13"/>
      <c r="D123" s="13"/>
      <c r="E123" s="82" t="s">
        <v>166</v>
      </c>
      <c r="F123" s="21"/>
      <c r="G123" s="90"/>
      <c r="H123" s="152"/>
      <c r="I123" s="154">
        <f t="shared" si="4"/>
        <v>0</v>
      </c>
      <c r="J123" s="169">
        <f t="shared" si="5"/>
        <v>0</v>
      </c>
    </row>
    <row r="124" spans="1:11" hidden="1" x14ac:dyDescent="0.2">
      <c r="A124" s="92"/>
      <c r="B124" s="20"/>
      <c r="C124" s="13"/>
      <c r="D124" s="13"/>
      <c r="E124" s="82" t="s">
        <v>167</v>
      </c>
      <c r="F124" s="21"/>
      <c r="G124" s="90"/>
      <c r="H124" s="152"/>
      <c r="I124" s="154">
        <f t="shared" si="4"/>
        <v>0</v>
      </c>
      <c r="J124" s="169">
        <f t="shared" si="5"/>
        <v>0</v>
      </c>
    </row>
    <row r="125" spans="1:11" hidden="1" x14ac:dyDescent="0.2">
      <c r="A125" s="92"/>
      <c r="B125" s="20"/>
      <c r="C125" s="13"/>
      <c r="D125" s="13"/>
      <c r="E125" s="82" t="s">
        <v>168</v>
      </c>
      <c r="F125" s="21"/>
      <c r="G125" s="90"/>
      <c r="H125" s="152"/>
      <c r="I125" s="154">
        <f t="shared" si="4"/>
        <v>0</v>
      </c>
      <c r="J125" s="169">
        <f t="shared" si="5"/>
        <v>0</v>
      </c>
    </row>
    <row r="126" spans="1:11" s="67" customFormat="1" x14ac:dyDescent="0.2">
      <c r="A126" s="137">
        <v>173110</v>
      </c>
      <c r="B126" s="130"/>
      <c r="C126" s="131"/>
      <c r="D126" s="131"/>
      <c r="E126" s="105" t="s">
        <v>311</v>
      </c>
      <c r="F126" s="132"/>
      <c r="G126" s="90">
        <v>48000000</v>
      </c>
      <c r="H126" s="152">
        <v>154892479.99000001</v>
      </c>
      <c r="I126" s="154">
        <f t="shared" si="4"/>
        <v>-106892479.99000001</v>
      </c>
      <c r="J126" s="169">
        <f t="shared" si="5"/>
        <v>0</v>
      </c>
      <c r="K126" s="150"/>
    </row>
    <row r="127" spans="1:11" s="67" customFormat="1" x14ac:dyDescent="0.2">
      <c r="A127" s="137"/>
      <c r="B127" s="130"/>
      <c r="C127" s="131"/>
      <c r="D127" s="131"/>
      <c r="E127" s="105" t="s">
        <v>379</v>
      </c>
      <c r="F127" s="132"/>
      <c r="G127" s="90">
        <v>0</v>
      </c>
      <c r="H127" s="152">
        <v>49000</v>
      </c>
      <c r="I127" s="154">
        <f t="shared" si="4"/>
        <v>-49000</v>
      </c>
      <c r="J127" s="169">
        <f t="shared" si="5"/>
        <v>0</v>
      </c>
    </row>
    <row r="128" spans="1:11" s="67" customFormat="1" x14ac:dyDescent="0.2">
      <c r="A128" s="137"/>
      <c r="B128" s="130"/>
      <c r="C128" s="131"/>
      <c r="D128" s="131"/>
      <c r="E128" s="105" t="s">
        <v>372</v>
      </c>
      <c r="F128" s="132"/>
      <c r="G128" s="90">
        <v>0</v>
      </c>
      <c r="H128" s="152">
        <v>3000</v>
      </c>
      <c r="I128" s="154">
        <f t="shared" si="4"/>
        <v>-3000</v>
      </c>
      <c r="J128" s="169">
        <f t="shared" si="5"/>
        <v>0</v>
      </c>
    </row>
    <row r="129" spans="1:11" s="67" customFormat="1" x14ac:dyDescent="0.2">
      <c r="A129" s="137"/>
      <c r="B129" s="130"/>
      <c r="C129" s="131"/>
      <c r="D129" s="131"/>
      <c r="E129" s="105" t="s">
        <v>373</v>
      </c>
      <c r="F129" s="132"/>
      <c r="G129" s="90">
        <v>0</v>
      </c>
      <c r="H129" s="152">
        <v>1000000</v>
      </c>
      <c r="I129" s="154">
        <f t="shared" si="4"/>
        <v>-1000000</v>
      </c>
      <c r="J129" s="169">
        <f t="shared" si="5"/>
        <v>0</v>
      </c>
    </row>
    <row r="130" spans="1:11" s="67" customFormat="1" x14ac:dyDescent="0.2">
      <c r="A130" s="137"/>
      <c r="B130" s="130"/>
      <c r="C130" s="131"/>
      <c r="D130" s="131"/>
      <c r="E130" s="105" t="s">
        <v>374</v>
      </c>
      <c r="F130" s="132"/>
      <c r="G130" s="90">
        <v>0</v>
      </c>
      <c r="H130" s="152">
        <v>34560</v>
      </c>
      <c r="I130" s="154">
        <f t="shared" si="4"/>
        <v>-34560</v>
      </c>
      <c r="J130" s="169">
        <f t="shared" si="5"/>
        <v>0</v>
      </c>
    </row>
    <row r="131" spans="1:11" s="67" customFormat="1" x14ac:dyDescent="0.2">
      <c r="A131" s="137"/>
      <c r="B131" s="130"/>
      <c r="C131" s="131"/>
      <c r="D131" s="131"/>
      <c r="E131" s="105" t="s">
        <v>375</v>
      </c>
      <c r="F131" s="132"/>
      <c r="G131" s="90">
        <v>0</v>
      </c>
      <c r="H131" s="152">
        <v>2290000</v>
      </c>
      <c r="I131" s="154">
        <f t="shared" si="4"/>
        <v>-2290000</v>
      </c>
      <c r="J131" s="169">
        <f t="shared" si="5"/>
        <v>0</v>
      </c>
    </row>
    <row r="132" spans="1:11" s="67" customFormat="1" x14ac:dyDescent="0.2">
      <c r="A132" s="137"/>
      <c r="B132" s="130"/>
      <c r="C132" s="131"/>
      <c r="D132" s="131"/>
      <c r="E132" s="105" t="s">
        <v>376</v>
      </c>
      <c r="F132" s="132"/>
      <c r="G132" s="90">
        <v>0</v>
      </c>
      <c r="H132" s="152">
        <v>3630000</v>
      </c>
      <c r="I132" s="154">
        <f t="shared" si="4"/>
        <v>-3630000</v>
      </c>
      <c r="J132" s="169">
        <f t="shared" si="5"/>
        <v>0</v>
      </c>
    </row>
    <row r="133" spans="1:11" s="17" customFormat="1" ht="15" customHeight="1" x14ac:dyDescent="0.2">
      <c r="A133" s="92"/>
      <c r="B133" s="12" t="s">
        <v>11</v>
      </c>
      <c r="C133" s="13"/>
      <c r="D133" s="13"/>
      <c r="E133" s="13"/>
      <c r="F133" s="21"/>
      <c r="G133" s="90">
        <f>+G134+G171+G193+G248</f>
        <v>846795023.46000004</v>
      </c>
      <c r="H133" s="110">
        <f>+H134+H171+H193+H248</f>
        <v>1210873870.23</v>
      </c>
      <c r="I133" s="154">
        <f t="shared" si="4"/>
        <v>-364078846.76999998</v>
      </c>
      <c r="J133" s="169">
        <f t="shared" si="5"/>
        <v>0</v>
      </c>
    </row>
    <row r="134" spans="1:11" ht="15.75" customHeight="1" x14ac:dyDescent="0.2">
      <c r="A134" s="92">
        <v>4</v>
      </c>
      <c r="B134" s="12"/>
      <c r="C134" s="13"/>
      <c r="D134" s="13" t="s">
        <v>12</v>
      </c>
      <c r="E134" s="13"/>
      <c r="F134" s="14"/>
      <c r="G134" s="90">
        <f>+G135+G145+G155</f>
        <v>646106023.46000004</v>
      </c>
      <c r="H134" s="110">
        <f>+H135+H145+H155</f>
        <v>824087139.13</v>
      </c>
      <c r="I134" s="154">
        <f t="shared" si="4"/>
        <v>-177981115.66999996</v>
      </c>
      <c r="J134" s="169">
        <f t="shared" si="5"/>
        <v>0</v>
      </c>
    </row>
    <row r="135" spans="1:11" ht="15.75" customHeight="1" x14ac:dyDescent="0.2">
      <c r="A135" s="92">
        <v>411</v>
      </c>
      <c r="B135" s="12"/>
      <c r="C135" s="13"/>
      <c r="D135" s="13"/>
      <c r="E135" s="81" t="s">
        <v>46</v>
      </c>
      <c r="F135" s="14"/>
      <c r="G135" s="90">
        <f>+G136+G137+G138+G139+G140+G141+G142+G143+G144</f>
        <v>377605378.37000006</v>
      </c>
      <c r="H135" s="110">
        <f>+H136+H137+H138+H139+H140+H141+H142+H143+H144</f>
        <v>520817468.28999996</v>
      </c>
      <c r="I135" s="154">
        <f t="shared" si="4"/>
        <v>-143212089.9199999</v>
      </c>
      <c r="J135" s="169">
        <f t="shared" si="5"/>
        <v>0</v>
      </c>
    </row>
    <row r="136" spans="1:11" ht="15.75" customHeight="1" x14ac:dyDescent="0.2">
      <c r="A136" s="92">
        <v>4111</v>
      </c>
      <c r="B136" s="12"/>
      <c r="C136" s="13"/>
      <c r="D136" s="13"/>
      <c r="E136" s="82" t="s">
        <v>47</v>
      </c>
      <c r="F136" s="14"/>
      <c r="G136" s="90">
        <v>86179886.519999996</v>
      </c>
      <c r="H136" s="170">
        <v>109276469.13</v>
      </c>
      <c r="I136" s="154">
        <f t="shared" ref="I136:I199" si="6">IF(G136&gt;H136,0,G136-H136)</f>
        <v>-23096582.609999999</v>
      </c>
      <c r="J136" s="169">
        <f t="shared" ref="J136:J199" si="7">IF(G136&lt;H136,0,G136-H136)</f>
        <v>0</v>
      </c>
      <c r="K136" s="106"/>
    </row>
    <row r="137" spans="1:11" ht="15.75" customHeight="1" x14ac:dyDescent="0.2">
      <c r="A137" s="92">
        <v>4112</v>
      </c>
      <c r="B137" s="12"/>
      <c r="C137" s="13"/>
      <c r="D137" s="13"/>
      <c r="E137" s="82" t="s">
        <v>48</v>
      </c>
      <c r="F137" s="14"/>
      <c r="G137" s="90">
        <v>188388591.59</v>
      </c>
      <c r="H137" s="170">
        <v>270039920.81999999</v>
      </c>
      <c r="I137" s="154">
        <f t="shared" si="6"/>
        <v>-81651329.229999989</v>
      </c>
      <c r="J137" s="169">
        <f t="shared" si="7"/>
        <v>0</v>
      </c>
      <c r="K137" s="106"/>
    </row>
    <row r="138" spans="1:11" ht="15.75" customHeight="1" x14ac:dyDescent="0.2">
      <c r="A138" s="92">
        <v>4113</v>
      </c>
      <c r="B138" s="12"/>
      <c r="C138" s="13"/>
      <c r="D138" s="13"/>
      <c r="E138" s="82" t="s">
        <v>49</v>
      </c>
      <c r="F138" s="14"/>
      <c r="G138" s="90">
        <v>24960770.739999998</v>
      </c>
      <c r="H138" s="170">
        <v>34961180.310000002</v>
      </c>
      <c r="I138" s="154">
        <f t="shared" si="6"/>
        <v>-10000409.570000004</v>
      </c>
      <c r="J138" s="169">
        <f t="shared" si="7"/>
        <v>0</v>
      </c>
      <c r="K138" s="106"/>
    </row>
    <row r="139" spans="1:11" ht="15.75" customHeight="1" x14ac:dyDescent="0.2">
      <c r="A139" s="92">
        <v>4114</v>
      </c>
      <c r="B139" s="12"/>
      <c r="C139" s="13"/>
      <c r="D139" s="13"/>
      <c r="E139" s="82" t="s">
        <v>50</v>
      </c>
      <c r="F139" s="14"/>
      <c r="G139" s="90">
        <v>4696614.68</v>
      </c>
      <c r="H139" s="170">
        <v>6606243.7699999996</v>
      </c>
      <c r="I139" s="154">
        <f t="shared" si="6"/>
        <v>-1909629.0899999999</v>
      </c>
      <c r="J139" s="169">
        <f t="shared" si="7"/>
        <v>0</v>
      </c>
      <c r="K139" s="106"/>
    </row>
    <row r="140" spans="1:11" ht="15.75" customHeight="1" x14ac:dyDescent="0.2">
      <c r="A140" s="92">
        <v>4115</v>
      </c>
      <c r="B140" s="12"/>
      <c r="C140" s="13"/>
      <c r="D140" s="13"/>
      <c r="E140" s="82" t="s">
        <v>51</v>
      </c>
      <c r="F140" s="14"/>
      <c r="G140" s="90">
        <v>65648386.369999997</v>
      </c>
      <c r="H140" s="152">
        <v>89578253.079999998</v>
      </c>
      <c r="I140" s="154">
        <f t="shared" si="6"/>
        <v>-23929866.710000001</v>
      </c>
      <c r="J140" s="169">
        <f t="shared" si="7"/>
        <v>0</v>
      </c>
      <c r="K140" s="106"/>
    </row>
    <row r="141" spans="1:11" ht="15.75" customHeight="1" x14ac:dyDescent="0.2">
      <c r="A141" s="92">
        <v>4116</v>
      </c>
      <c r="B141" s="12"/>
      <c r="C141" s="13"/>
      <c r="D141" s="13"/>
      <c r="E141" s="82" t="s">
        <v>52</v>
      </c>
      <c r="F141" s="14"/>
      <c r="G141" s="90">
        <v>7731128.4699999997</v>
      </c>
      <c r="H141" s="170">
        <v>10355401.18</v>
      </c>
      <c r="I141" s="154">
        <f t="shared" si="6"/>
        <v>-2624272.71</v>
      </c>
      <c r="J141" s="169">
        <f t="shared" si="7"/>
        <v>0</v>
      </c>
      <c r="K141" s="106"/>
    </row>
    <row r="142" spans="1:11" ht="15.75" hidden="1" customHeight="1" x14ac:dyDescent="0.2">
      <c r="A142" s="92"/>
      <c r="B142" s="12"/>
      <c r="C142" s="13"/>
      <c r="D142" s="13"/>
      <c r="E142" s="82" t="s">
        <v>53</v>
      </c>
      <c r="F142" s="14"/>
      <c r="G142" s="90"/>
      <c r="H142" s="151"/>
      <c r="I142" s="154">
        <f t="shared" si="6"/>
        <v>0</v>
      </c>
      <c r="J142" s="169">
        <f t="shared" si="7"/>
        <v>0</v>
      </c>
    </row>
    <row r="143" spans="1:11" ht="15.75" hidden="1" customHeight="1" x14ac:dyDescent="0.2">
      <c r="A143" s="92"/>
      <c r="B143" s="12"/>
      <c r="C143" s="13"/>
      <c r="D143" s="13"/>
      <c r="E143" s="82" t="s">
        <v>54</v>
      </c>
      <c r="F143" s="14"/>
      <c r="G143" s="90"/>
      <c r="H143" s="151"/>
      <c r="I143" s="154">
        <f t="shared" si="6"/>
        <v>0</v>
      </c>
      <c r="J143" s="169">
        <f t="shared" si="7"/>
        <v>0</v>
      </c>
    </row>
    <row r="144" spans="1:11" ht="15.75" hidden="1" customHeight="1" x14ac:dyDescent="0.2">
      <c r="A144" s="92"/>
      <c r="B144" s="12"/>
      <c r="C144" s="13"/>
      <c r="D144" s="13"/>
      <c r="E144" s="82" t="s">
        <v>233</v>
      </c>
      <c r="F144" s="14"/>
      <c r="G144" s="90">
        <v>0</v>
      </c>
      <c r="H144" s="151"/>
      <c r="I144" s="154">
        <f t="shared" si="6"/>
        <v>0</v>
      </c>
      <c r="J144" s="169">
        <f t="shared" si="7"/>
        <v>0</v>
      </c>
    </row>
    <row r="145" spans="1:12" ht="15.75" customHeight="1" x14ac:dyDescent="0.2">
      <c r="A145" s="92">
        <v>412</v>
      </c>
      <c r="B145" s="12"/>
      <c r="C145" s="13"/>
      <c r="D145" s="13"/>
      <c r="E145" s="81" t="s">
        <v>55</v>
      </c>
      <c r="F145" s="14"/>
      <c r="G145" s="90">
        <f>+G146+G147</f>
        <v>107737334.12</v>
      </c>
      <c r="H145" s="110">
        <f>+H146+H147</f>
        <v>67148874.849999994</v>
      </c>
      <c r="I145" s="154">
        <f t="shared" si="6"/>
        <v>0</v>
      </c>
      <c r="J145" s="169">
        <f t="shared" si="7"/>
        <v>40588459.270000011</v>
      </c>
    </row>
    <row r="146" spans="1:12" ht="15.75" customHeight="1" x14ac:dyDescent="0.2">
      <c r="A146" s="92">
        <v>4123</v>
      </c>
      <c r="B146" s="12"/>
      <c r="C146" s="13"/>
      <c r="D146" s="13"/>
      <c r="E146" s="105" t="s">
        <v>206</v>
      </c>
      <c r="F146" s="14"/>
      <c r="G146" s="90">
        <v>2000000</v>
      </c>
      <c r="H146" s="152">
        <v>920000</v>
      </c>
      <c r="I146" s="154">
        <f t="shared" si="6"/>
        <v>0</v>
      </c>
      <c r="J146" s="169">
        <f t="shared" si="7"/>
        <v>1080000</v>
      </c>
      <c r="L146" s="106"/>
    </row>
    <row r="147" spans="1:12" ht="15.75" customHeight="1" x14ac:dyDescent="0.2">
      <c r="A147" s="92">
        <v>41234</v>
      </c>
      <c r="B147" s="12"/>
      <c r="C147" s="13"/>
      <c r="D147" s="13"/>
      <c r="E147" s="82" t="s">
        <v>56</v>
      </c>
      <c r="F147" s="14"/>
      <c r="G147" s="103">
        <f>SUM(G148:G154)</f>
        <v>105737334.12</v>
      </c>
      <c r="H147" s="110">
        <f>SUM(H148:H154)</f>
        <v>66228874.849999994</v>
      </c>
      <c r="I147" s="154">
        <f t="shared" si="6"/>
        <v>0</v>
      </c>
      <c r="J147" s="169">
        <f t="shared" si="7"/>
        <v>39508459.270000011</v>
      </c>
    </row>
    <row r="148" spans="1:12" ht="15.75" customHeight="1" x14ac:dyDescent="0.2">
      <c r="A148" s="92">
        <v>412341</v>
      </c>
      <c r="B148" s="12"/>
      <c r="C148" s="13"/>
      <c r="D148" s="13"/>
      <c r="E148" s="82" t="s">
        <v>207</v>
      </c>
      <c r="F148" s="14"/>
      <c r="G148" s="90">
        <v>28874162.289999999</v>
      </c>
      <c r="H148" s="170">
        <v>14781663.16</v>
      </c>
      <c r="I148" s="154">
        <f t="shared" si="6"/>
        <v>0</v>
      </c>
      <c r="J148" s="169">
        <f t="shared" si="7"/>
        <v>14092499.129999999</v>
      </c>
      <c r="L148" s="106"/>
    </row>
    <row r="149" spans="1:12" ht="15.75" customHeight="1" x14ac:dyDescent="0.2">
      <c r="A149" s="92">
        <v>412342</v>
      </c>
      <c r="B149" s="12"/>
      <c r="C149" s="13"/>
      <c r="D149" s="13"/>
      <c r="E149" s="82" t="s">
        <v>212</v>
      </c>
      <c r="F149" s="14"/>
      <c r="G149" s="90">
        <v>49041110.600000001</v>
      </c>
      <c r="H149" s="170">
        <v>34249073.549999997</v>
      </c>
      <c r="I149" s="154">
        <f t="shared" si="6"/>
        <v>0</v>
      </c>
      <c r="J149" s="169">
        <f t="shared" si="7"/>
        <v>14792037.050000004</v>
      </c>
      <c r="L149" s="106"/>
    </row>
    <row r="150" spans="1:12" ht="15.75" customHeight="1" x14ac:dyDescent="0.2">
      <c r="A150" s="92">
        <v>412343</v>
      </c>
      <c r="B150" s="12"/>
      <c r="C150" s="13"/>
      <c r="D150" s="13"/>
      <c r="E150" s="82" t="s">
        <v>208</v>
      </c>
      <c r="F150" s="14"/>
      <c r="G150" s="90">
        <v>7083206.6299999999</v>
      </c>
      <c r="H150" s="170">
        <v>3911146.39</v>
      </c>
      <c r="I150" s="154">
        <f t="shared" si="6"/>
        <v>0</v>
      </c>
      <c r="J150" s="169">
        <f t="shared" si="7"/>
        <v>3172060.2399999998</v>
      </c>
      <c r="L150" s="106"/>
    </row>
    <row r="151" spans="1:12" ht="15.75" customHeight="1" x14ac:dyDescent="0.2">
      <c r="A151" s="92">
        <v>412344</v>
      </c>
      <c r="B151" s="12"/>
      <c r="C151" s="13"/>
      <c r="D151" s="13"/>
      <c r="E151" s="82" t="s">
        <v>209</v>
      </c>
      <c r="F151" s="14"/>
      <c r="G151" s="90">
        <v>676917.2</v>
      </c>
      <c r="H151" s="170">
        <v>280015.33</v>
      </c>
      <c r="I151" s="154">
        <f t="shared" si="6"/>
        <v>0</v>
      </c>
      <c r="J151" s="169">
        <f t="shared" si="7"/>
        <v>396901.86999999994</v>
      </c>
      <c r="L151" s="106"/>
    </row>
    <row r="152" spans="1:12" ht="15.75" customHeight="1" x14ac:dyDescent="0.2">
      <c r="A152" s="92">
        <v>412345</v>
      </c>
      <c r="B152" s="12"/>
      <c r="C152" s="13"/>
      <c r="D152" s="13"/>
      <c r="E152" s="82" t="s">
        <v>210</v>
      </c>
      <c r="F152" s="14"/>
      <c r="G152" s="90">
        <v>17868957.899999999</v>
      </c>
      <c r="H152" s="170">
        <v>11659268.25</v>
      </c>
      <c r="I152" s="154">
        <f t="shared" si="6"/>
        <v>0</v>
      </c>
      <c r="J152" s="169">
        <f t="shared" si="7"/>
        <v>6209689.6499999985</v>
      </c>
      <c r="L152" s="106"/>
    </row>
    <row r="153" spans="1:12" ht="15.75" customHeight="1" x14ac:dyDescent="0.2">
      <c r="A153" s="92">
        <v>412346</v>
      </c>
      <c r="B153" s="12"/>
      <c r="C153" s="13"/>
      <c r="D153" s="13"/>
      <c r="E153" s="82" t="s">
        <v>211</v>
      </c>
      <c r="F153" s="14"/>
      <c r="G153" s="90">
        <v>2192979.5</v>
      </c>
      <c r="H153" s="152">
        <v>1347708.17</v>
      </c>
      <c r="I153" s="154">
        <f t="shared" si="6"/>
        <v>0</v>
      </c>
      <c r="J153" s="169">
        <f t="shared" si="7"/>
        <v>845271.33000000007</v>
      </c>
      <c r="L153" s="106"/>
    </row>
    <row r="154" spans="1:12" ht="15.75" hidden="1" customHeight="1" x14ac:dyDescent="0.2">
      <c r="A154" s="92"/>
      <c r="B154" s="12"/>
      <c r="C154" s="13"/>
      <c r="D154" s="13"/>
      <c r="E154" s="82" t="s">
        <v>234</v>
      </c>
      <c r="F154" s="14"/>
      <c r="G154" s="110">
        <v>0</v>
      </c>
      <c r="H154" s="151"/>
      <c r="I154" s="154">
        <f t="shared" si="6"/>
        <v>0</v>
      </c>
      <c r="J154" s="169">
        <f t="shared" si="7"/>
        <v>0</v>
      </c>
    </row>
    <row r="155" spans="1:12" ht="15.75" customHeight="1" x14ac:dyDescent="0.2">
      <c r="A155" s="92">
        <v>413</v>
      </c>
      <c r="B155" s="12"/>
      <c r="C155" s="13"/>
      <c r="D155" s="13"/>
      <c r="E155" s="81" t="s">
        <v>57</v>
      </c>
      <c r="F155" s="14"/>
      <c r="G155" s="90">
        <f>+G156+G163</f>
        <v>160763310.97</v>
      </c>
      <c r="H155" s="110">
        <f>+H156+H163</f>
        <v>236120795.99000001</v>
      </c>
      <c r="I155" s="154">
        <f t="shared" si="6"/>
        <v>-75357485.020000011</v>
      </c>
      <c r="J155" s="169">
        <f t="shared" si="7"/>
        <v>0</v>
      </c>
    </row>
    <row r="156" spans="1:12" ht="15.75" hidden="1" customHeight="1" x14ac:dyDescent="0.2">
      <c r="A156" s="92"/>
      <c r="B156" s="12"/>
      <c r="C156" s="13"/>
      <c r="D156" s="13"/>
      <c r="E156" s="82" t="s">
        <v>58</v>
      </c>
      <c r="F156" s="14"/>
      <c r="G156" s="90"/>
      <c r="H156" s="151"/>
      <c r="I156" s="154">
        <f t="shared" si="6"/>
        <v>0</v>
      </c>
      <c r="J156" s="169">
        <f t="shared" si="7"/>
        <v>0</v>
      </c>
    </row>
    <row r="157" spans="1:12" ht="15.75" hidden="1" customHeight="1" x14ac:dyDescent="0.2">
      <c r="A157" s="92"/>
      <c r="B157" s="12"/>
      <c r="C157" s="13"/>
      <c r="D157" s="13"/>
      <c r="E157" s="82" t="s">
        <v>207</v>
      </c>
      <c r="F157" s="14"/>
      <c r="G157" s="90"/>
      <c r="H157" s="151"/>
      <c r="I157" s="154">
        <f t="shared" si="6"/>
        <v>0</v>
      </c>
      <c r="J157" s="169">
        <f t="shared" si="7"/>
        <v>0</v>
      </c>
    </row>
    <row r="158" spans="1:12" ht="15.75" hidden="1" customHeight="1" x14ac:dyDescent="0.2">
      <c r="A158" s="92"/>
      <c r="B158" s="12"/>
      <c r="C158" s="13"/>
      <c r="D158" s="13"/>
      <c r="E158" s="82" t="s">
        <v>212</v>
      </c>
      <c r="F158" s="14"/>
      <c r="G158" s="90"/>
      <c r="H158" s="151"/>
      <c r="I158" s="154">
        <f t="shared" si="6"/>
        <v>0</v>
      </c>
      <c r="J158" s="169">
        <f t="shared" si="7"/>
        <v>0</v>
      </c>
    </row>
    <row r="159" spans="1:12" ht="15.75" hidden="1" customHeight="1" x14ac:dyDescent="0.2">
      <c r="A159" s="92"/>
      <c r="B159" s="12"/>
      <c r="C159" s="13"/>
      <c r="D159" s="13"/>
      <c r="E159" s="82" t="s">
        <v>208</v>
      </c>
      <c r="F159" s="14"/>
      <c r="G159" s="90"/>
      <c r="H159" s="151"/>
      <c r="I159" s="154">
        <f t="shared" si="6"/>
        <v>0</v>
      </c>
      <c r="J159" s="169">
        <f t="shared" si="7"/>
        <v>0</v>
      </c>
    </row>
    <row r="160" spans="1:12" ht="15.75" hidden="1" customHeight="1" x14ac:dyDescent="0.2">
      <c r="A160" s="92"/>
      <c r="B160" s="12"/>
      <c r="C160" s="13"/>
      <c r="D160" s="13"/>
      <c r="E160" s="82" t="s">
        <v>209</v>
      </c>
      <c r="F160" s="14"/>
      <c r="G160" s="90"/>
      <c r="H160" s="151"/>
      <c r="I160" s="154">
        <f t="shared" si="6"/>
        <v>0</v>
      </c>
      <c r="J160" s="169">
        <f t="shared" si="7"/>
        <v>0</v>
      </c>
    </row>
    <row r="161" spans="1:12" ht="15.75" hidden="1" customHeight="1" x14ac:dyDescent="0.2">
      <c r="A161" s="92"/>
      <c r="B161" s="12"/>
      <c r="C161" s="13"/>
      <c r="D161" s="13"/>
      <c r="E161" s="82" t="s">
        <v>210</v>
      </c>
      <c r="F161" s="14"/>
      <c r="G161" s="90"/>
      <c r="H161" s="151"/>
      <c r="I161" s="154">
        <f t="shared" si="6"/>
        <v>0</v>
      </c>
      <c r="J161" s="169">
        <f t="shared" si="7"/>
        <v>0</v>
      </c>
    </row>
    <row r="162" spans="1:12" ht="15.75" hidden="1" customHeight="1" x14ac:dyDescent="0.2">
      <c r="A162" s="92"/>
      <c r="B162" s="12"/>
      <c r="C162" s="13"/>
      <c r="D162" s="13"/>
      <c r="E162" s="82" t="s">
        <v>211</v>
      </c>
      <c r="F162" s="14"/>
      <c r="G162" s="90"/>
      <c r="H162" s="151"/>
      <c r="I162" s="154">
        <f t="shared" si="6"/>
        <v>0</v>
      </c>
      <c r="J162" s="169">
        <f t="shared" si="7"/>
        <v>0</v>
      </c>
    </row>
    <row r="163" spans="1:12" ht="15.75" customHeight="1" x14ac:dyDescent="0.2">
      <c r="A163" s="92"/>
      <c r="B163" s="12"/>
      <c r="C163" s="13"/>
      <c r="D163" s="13"/>
      <c r="E163" s="82" t="s">
        <v>59</v>
      </c>
      <c r="F163" s="14"/>
      <c r="G163" s="90">
        <f>SUM(G164:G170)</f>
        <v>160763310.97</v>
      </c>
      <c r="H163" s="110">
        <f>SUM(H164:H170)</f>
        <v>236120795.99000001</v>
      </c>
      <c r="I163" s="154">
        <f t="shared" si="6"/>
        <v>-75357485.020000011</v>
      </c>
      <c r="J163" s="169">
        <f t="shared" si="7"/>
        <v>0</v>
      </c>
    </row>
    <row r="164" spans="1:12" ht="15.75" customHeight="1" x14ac:dyDescent="0.2">
      <c r="A164" s="92">
        <v>4132</v>
      </c>
      <c r="B164" s="12"/>
      <c r="C164" s="13"/>
      <c r="D164" s="13"/>
      <c r="E164" s="82" t="s">
        <v>207</v>
      </c>
      <c r="F164" s="14"/>
      <c r="G164" s="90">
        <v>77239742.230000004</v>
      </c>
      <c r="H164" s="170">
        <v>102442499.36</v>
      </c>
      <c r="I164" s="154">
        <f t="shared" si="6"/>
        <v>-25202757.129999995</v>
      </c>
      <c r="J164" s="169">
        <f t="shared" si="7"/>
        <v>0</v>
      </c>
      <c r="K164" s="106"/>
      <c r="L164" s="106"/>
    </row>
    <row r="165" spans="1:12" ht="15.75" customHeight="1" x14ac:dyDescent="0.2">
      <c r="A165" s="92">
        <v>4133</v>
      </c>
      <c r="B165" s="12"/>
      <c r="C165" s="13"/>
      <c r="D165" s="13"/>
      <c r="E165" s="82" t="s">
        <v>212</v>
      </c>
      <c r="F165" s="14"/>
      <c r="G165" s="90">
        <v>40294670.560000002</v>
      </c>
      <c r="H165" s="170">
        <v>71060034.939999998</v>
      </c>
      <c r="I165" s="154">
        <f t="shared" si="6"/>
        <v>-30765364.379999995</v>
      </c>
      <c r="J165" s="169">
        <f t="shared" si="7"/>
        <v>0</v>
      </c>
      <c r="K165" s="106"/>
      <c r="L165" s="106"/>
    </row>
    <row r="166" spans="1:12" ht="15.75" customHeight="1" x14ac:dyDescent="0.2">
      <c r="A166" s="92">
        <v>4134</v>
      </c>
      <c r="B166" s="12"/>
      <c r="C166" s="13"/>
      <c r="D166" s="13"/>
      <c r="E166" s="82" t="s">
        <v>208</v>
      </c>
      <c r="F166" s="14"/>
      <c r="G166" s="90">
        <v>10684946.619999999</v>
      </c>
      <c r="H166" s="170">
        <v>16809957.16</v>
      </c>
      <c r="I166" s="154">
        <f t="shared" si="6"/>
        <v>-6125010.540000001</v>
      </c>
      <c r="J166" s="169">
        <f t="shared" si="7"/>
        <v>0</v>
      </c>
      <c r="K166" s="106"/>
      <c r="L166" s="106"/>
    </row>
    <row r="167" spans="1:12" ht="15.75" customHeight="1" x14ac:dyDescent="0.2">
      <c r="A167" s="92">
        <v>4135</v>
      </c>
      <c r="B167" s="12"/>
      <c r="C167" s="13"/>
      <c r="D167" s="13"/>
      <c r="E167" s="82" t="s">
        <v>209</v>
      </c>
      <c r="F167" s="14"/>
      <c r="G167" s="90">
        <v>802774.46</v>
      </c>
      <c r="H167" s="170">
        <v>1263375.73</v>
      </c>
      <c r="I167" s="154">
        <f t="shared" si="6"/>
        <v>-460601.27</v>
      </c>
      <c r="J167" s="169">
        <f t="shared" si="7"/>
        <v>0</v>
      </c>
      <c r="K167" s="106"/>
      <c r="L167" s="106"/>
    </row>
    <row r="168" spans="1:12" ht="15.75" customHeight="1" x14ac:dyDescent="0.2">
      <c r="A168" s="92">
        <v>4136</v>
      </c>
      <c r="B168" s="12"/>
      <c r="C168" s="13"/>
      <c r="D168" s="13"/>
      <c r="E168" s="82" t="s">
        <v>210</v>
      </c>
      <c r="F168" s="14"/>
      <c r="G168" s="90">
        <v>28518360.18</v>
      </c>
      <c r="H168" s="152">
        <v>40008672.939999998</v>
      </c>
      <c r="I168" s="154">
        <f t="shared" si="6"/>
        <v>-11490312.759999998</v>
      </c>
      <c r="J168" s="169">
        <f t="shared" si="7"/>
        <v>0</v>
      </c>
      <c r="K168" s="106"/>
      <c r="L168" s="106"/>
    </row>
    <row r="169" spans="1:12" ht="15.75" customHeight="1" x14ac:dyDescent="0.2">
      <c r="A169" s="92">
        <v>4137</v>
      </c>
      <c r="B169" s="12"/>
      <c r="C169" s="13"/>
      <c r="D169" s="13"/>
      <c r="E169" s="82" t="s">
        <v>211</v>
      </c>
      <c r="F169" s="14"/>
      <c r="G169" s="90">
        <v>3222816.92</v>
      </c>
      <c r="H169" s="152">
        <v>4536255.8600000003</v>
      </c>
      <c r="I169" s="154">
        <f t="shared" si="6"/>
        <v>-1313438.9400000004</v>
      </c>
      <c r="J169" s="169">
        <f t="shared" si="7"/>
        <v>0</v>
      </c>
      <c r="K169" s="106"/>
      <c r="L169" s="106"/>
    </row>
    <row r="170" spans="1:12" ht="15.75" hidden="1" customHeight="1" x14ac:dyDescent="0.2">
      <c r="A170" s="92"/>
      <c r="B170" s="12"/>
      <c r="C170" s="13"/>
      <c r="D170" s="13"/>
      <c r="E170" s="82" t="s">
        <v>227</v>
      </c>
      <c r="F170" s="14"/>
      <c r="G170" s="90">
        <v>0</v>
      </c>
      <c r="H170" s="152"/>
      <c r="I170" s="154">
        <f t="shared" si="6"/>
        <v>0</v>
      </c>
      <c r="J170" s="169">
        <f t="shared" si="7"/>
        <v>0</v>
      </c>
    </row>
    <row r="171" spans="1:12" s="22" customFormat="1" ht="15" customHeight="1" x14ac:dyDescent="0.2">
      <c r="A171" s="92">
        <v>42</v>
      </c>
      <c r="B171" s="12"/>
      <c r="C171" s="13"/>
      <c r="D171" s="13" t="s">
        <v>13</v>
      </c>
      <c r="E171" s="13"/>
      <c r="F171" s="14"/>
      <c r="G171" s="90">
        <f>+G172+G174+G176+G177+G179+G182+G185+G187+G189</f>
        <v>34575000</v>
      </c>
      <c r="H171" s="110">
        <f>+H172+H174+H176+H177+H179+H182+H185+H187+H189</f>
        <v>59198367.090000004</v>
      </c>
      <c r="I171" s="154">
        <f t="shared" si="6"/>
        <v>-24623367.090000004</v>
      </c>
      <c r="J171" s="169">
        <f t="shared" si="7"/>
        <v>0</v>
      </c>
    </row>
    <row r="172" spans="1:12" s="22" customFormat="1" ht="15" customHeight="1" x14ac:dyDescent="0.2">
      <c r="A172" s="92">
        <v>421</v>
      </c>
      <c r="B172" s="12"/>
      <c r="C172" s="13"/>
      <c r="D172" s="13"/>
      <c r="E172" s="82" t="s">
        <v>60</v>
      </c>
      <c r="F172" s="14"/>
      <c r="G172" s="90">
        <f>SUM(G173)</f>
        <v>1400000</v>
      </c>
      <c r="H172" s="110">
        <f>SUM(H173)</f>
        <v>5859789.9900000002</v>
      </c>
      <c r="I172" s="154">
        <f t="shared" si="6"/>
        <v>-4459789.99</v>
      </c>
      <c r="J172" s="169">
        <f t="shared" si="7"/>
        <v>0</v>
      </c>
    </row>
    <row r="173" spans="1:12" s="22" customFormat="1" ht="15" customHeight="1" x14ac:dyDescent="0.2">
      <c r="A173" s="92">
        <v>4211</v>
      </c>
      <c r="B173" s="12"/>
      <c r="C173" s="13"/>
      <c r="D173" s="13"/>
      <c r="E173" s="82" t="s">
        <v>205</v>
      </c>
      <c r="F173" s="14"/>
      <c r="G173" s="90">
        <v>1400000</v>
      </c>
      <c r="H173" s="152">
        <v>5859789.9900000002</v>
      </c>
      <c r="I173" s="154">
        <f t="shared" si="6"/>
        <v>-4459789.99</v>
      </c>
      <c r="J173" s="169">
        <f t="shared" si="7"/>
        <v>0</v>
      </c>
      <c r="K173" s="158"/>
    </row>
    <row r="174" spans="1:12" s="22" customFormat="1" ht="15" customHeight="1" x14ac:dyDescent="0.2">
      <c r="A174" s="92">
        <v>422</v>
      </c>
      <c r="B174" s="12"/>
      <c r="C174" s="13"/>
      <c r="D174" s="13"/>
      <c r="E174" s="82" t="s">
        <v>61</v>
      </c>
      <c r="F174" s="14"/>
      <c r="G174" s="90">
        <f>+G175</f>
        <v>6000000</v>
      </c>
      <c r="H174" s="110">
        <f>+H175</f>
        <v>18383769.460000001</v>
      </c>
      <c r="I174" s="154">
        <f t="shared" si="6"/>
        <v>-12383769.460000001</v>
      </c>
      <c r="J174" s="169">
        <f t="shared" si="7"/>
        <v>0</v>
      </c>
    </row>
    <row r="175" spans="1:12" s="22" customFormat="1" ht="15" customHeight="1" x14ac:dyDescent="0.2">
      <c r="A175" s="92">
        <v>4221</v>
      </c>
      <c r="B175" s="12"/>
      <c r="C175" s="13"/>
      <c r="D175" s="13"/>
      <c r="E175" s="82" t="s">
        <v>213</v>
      </c>
      <c r="F175" s="14"/>
      <c r="G175" s="90">
        <v>6000000</v>
      </c>
      <c r="H175" s="152">
        <v>18383769.460000001</v>
      </c>
      <c r="I175" s="154">
        <f t="shared" si="6"/>
        <v>-12383769.460000001</v>
      </c>
      <c r="J175" s="169">
        <f t="shared" si="7"/>
        <v>0</v>
      </c>
      <c r="K175" s="158"/>
    </row>
    <row r="176" spans="1:12" s="22" customFormat="1" ht="15" hidden="1" customHeight="1" x14ac:dyDescent="0.2">
      <c r="A176" s="92"/>
      <c r="B176" s="12"/>
      <c r="C176" s="13"/>
      <c r="D176" s="13"/>
      <c r="E176" s="82" t="s">
        <v>62</v>
      </c>
      <c r="F176" s="14"/>
      <c r="G176" s="90"/>
      <c r="H176" s="152"/>
      <c r="I176" s="154">
        <f t="shared" si="6"/>
        <v>0</v>
      </c>
      <c r="J176" s="169">
        <f t="shared" si="7"/>
        <v>0</v>
      </c>
    </row>
    <row r="177" spans="1:12" s="22" customFormat="1" ht="15" customHeight="1" x14ac:dyDescent="0.2">
      <c r="A177" s="92">
        <v>423</v>
      </c>
      <c r="B177" s="12"/>
      <c r="C177" s="13"/>
      <c r="D177" s="13"/>
      <c r="E177" s="82" t="s">
        <v>63</v>
      </c>
      <c r="F177" s="14"/>
      <c r="G177" s="90">
        <f>+G178</f>
        <v>10000000</v>
      </c>
      <c r="H177" s="110">
        <f>+H178</f>
        <v>8056228</v>
      </c>
      <c r="I177" s="154">
        <f t="shared" si="6"/>
        <v>0</v>
      </c>
      <c r="J177" s="169">
        <f t="shared" si="7"/>
        <v>1943772</v>
      </c>
    </row>
    <row r="178" spans="1:12" s="22" customFormat="1" ht="15" customHeight="1" x14ac:dyDescent="0.2">
      <c r="A178" s="92">
        <v>4231</v>
      </c>
      <c r="B178" s="12"/>
      <c r="C178" s="13"/>
      <c r="D178" s="13"/>
      <c r="E178" s="82" t="s">
        <v>223</v>
      </c>
      <c r="F178" s="14"/>
      <c r="G178" s="90">
        <v>10000000</v>
      </c>
      <c r="H178" s="152">
        <v>8056228</v>
      </c>
      <c r="I178" s="154">
        <f t="shared" si="6"/>
        <v>0</v>
      </c>
      <c r="J178" s="169">
        <f t="shared" si="7"/>
        <v>1943772</v>
      </c>
      <c r="L178" s="158"/>
    </row>
    <row r="179" spans="1:12" s="22" customFormat="1" ht="15" customHeight="1" x14ac:dyDescent="0.2">
      <c r="A179" s="92">
        <v>424</v>
      </c>
      <c r="B179" s="12"/>
      <c r="C179" s="13"/>
      <c r="D179" s="13"/>
      <c r="E179" s="82" t="s">
        <v>64</v>
      </c>
      <c r="F179" s="14"/>
      <c r="G179" s="90">
        <f>+G181+G180</f>
        <v>12525000</v>
      </c>
      <c r="H179" s="110">
        <f>+H181+H180+H183+H184</f>
        <v>17020406.470000003</v>
      </c>
      <c r="I179" s="154">
        <f t="shared" si="6"/>
        <v>-4495406.4700000025</v>
      </c>
      <c r="J179" s="169">
        <f t="shared" si="7"/>
        <v>0</v>
      </c>
    </row>
    <row r="180" spans="1:12" s="22" customFormat="1" ht="15" customHeight="1" x14ac:dyDescent="0.2">
      <c r="A180" s="92">
        <v>4242</v>
      </c>
      <c r="B180" s="12"/>
      <c r="C180" s="13"/>
      <c r="D180" s="13"/>
      <c r="E180" s="82" t="s">
        <v>222</v>
      </c>
      <c r="F180" s="14"/>
      <c r="G180" s="90">
        <v>25000</v>
      </c>
      <c r="H180" s="152">
        <v>19500</v>
      </c>
      <c r="I180" s="154">
        <f t="shared" si="6"/>
        <v>0</v>
      </c>
      <c r="J180" s="169">
        <f t="shared" si="7"/>
        <v>5500</v>
      </c>
      <c r="L180" s="158"/>
    </row>
    <row r="181" spans="1:12" s="22" customFormat="1" ht="15" customHeight="1" x14ac:dyDescent="0.2">
      <c r="A181" s="92">
        <v>4243</v>
      </c>
      <c r="B181" s="12"/>
      <c r="C181" s="13"/>
      <c r="D181" s="13"/>
      <c r="E181" s="82" t="s">
        <v>204</v>
      </c>
      <c r="F181" s="14"/>
      <c r="G181" s="110">
        <v>12500000</v>
      </c>
      <c r="H181" s="152">
        <v>15763677.710000001</v>
      </c>
      <c r="I181" s="154">
        <f t="shared" si="6"/>
        <v>-3263677.7100000009</v>
      </c>
      <c r="J181" s="169">
        <f t="shared" si="7"/>
        <v>0</v>
      </c>
      <c r="K181" s="158"/>
    </row>
    <row r="182" spans="1:12" s="22" customFormat="1" ht="15" hidden="1" customHeight="1" x14ac:dyDescent="0.2">
      <c r="A182" s="92"/>
      <c r="B182" s="12"/>
      <c r="C182" s="13"/>
      <c r="D182" s="13"/>
      <c r="E182" s="82" t="s">
        <v>65</v>
      </c>
      <c r="F182" s="14"/>
      <c r="G182" s="90"/>
      <c r="H182" s="152"/>
      <c r="I182" s="154">
        <f t="shared" si="6"/>
        <v>0</v>
      </c>
      <c r="J182" s="169">
        <f t="shared" si="7"/>
        <v>0</v>
      </c>
    </row>
    <row r="183" spans="1:12" s="22" customFormat="1" ht="15" customHeight="1" x14ac:dyDescent="0.2">
      <c r="A183" s="92"/>
      <c r="B183" s="12"/>
      <c r="C183" s="13"/>
      <c r="D183" s="13"/>
      <c r="E183" s="82" t="s">
        <v>381</v>
      </c>
      <c r="F183" s="14"/>
      <c r="G183" s="90">
        <v>0</v>
      </c>
      <c r="H183" s="152">
        <v>320900</v>
      </c>
      <c r="I183" s="154">
        <f t="shared" si="6"/>
        <v>-320900</v>
      </c>
      <c r="J183" s="169">
        <f t="shared" si="7"/>
        <v>0</v>
      </c>
      <c r="K183" s="158"/>
    </row>
    <row r="184" spans="1:12" s="22" customFormat="1" ht="15" customHeight="1" x14ac:dyDescent="0.2">
      <c r="A184" s="92"/>
      <c r="B184" s="12"/>
      <c r="C184" s="13"/>
      <c r="D184" s="13"/>
      <c r="E184" s="82" t="s">
        <v>382</v>
      </c>
      <c r="F184" s="14"/>
      <c r="G184" s="90">
        <v>0</v>
      </c>
      <c r="H184" s="152">
        <v>916328.76</v>
      </c>
      <c r="I184" s="154">
        <f t="shared" si="6"/>
        <v>-916328.76</v>
      </c>
      <c r="J184" s="169">
        <f t="shared" si="7"/>
        <v>0</v>
      </c>
      <c r="K184" s="158"/>
    </row>
    <row r="185" spans="1:12" s="22" customFormat="1" ht="15" customHeight="1" x14ac:dyDescent="0.2">
      <c r="A185" s="92">
        <v>425</v>
      </c>
      <c r="B185" s="12"/>
      <c r="C185" s="13"/>
      <c r="D185" s="13"/>
      <c r="E185" s="82" t="s">
        <v>66</v>
      </c>
      <c r="F185" s="14"/>
      <c r="G185" s="90">
        <f>+G186</f>
        <v>3000000</v>
      </c>
      <c r="H185" s="110">
        <f>+H186+H188</f>
        <v>2696159.17</v>
      </c>
      <c r="I185" s="154">
        <f t="shared" si="6"/>
        <v>0</v>
      </c>
      <c r="J185" s="169">
        <f t="shared" si="7"/>
        <v>303840.83000000007</v>
      </c>
    </row>
    <row r="186" spans="1:12" s="22" customFormat="1" ht="15" customHeight="1" x14ac:dyDescent="0.2">
      <c r="A186" s="92">
        <v>4251</v>
      </c>
      <c r="B186" s="12"/>
      <c r="C186" s="13"/>
      <c r="D186" s="13"/>
      <c r="E186" s="82" t="s">
        <v>203</v>
      </c>
      <c r="F186" s="14"/>
      <c r="G186" s="90">
        <v>3000000</v>
      </c>
      <c r="H186" s="152">
        <v>432226.05</v>
      </c>
      <c r="I186" s="154">
        <f t="shared" si="6"/>
        <v>0</v>
      </c>
      <c r="J186" s="169">
        <f t="shared" si="7"/>
        <v>2567773.9500000002</v>
      </c>
      <c r="L186" s="158"/>
    </row>
    <row r="187" spans="1:12" s="22" customFormat="1" ht="15" hidden="1" customHeight="1" x14ac:dyDescent="0.2">
      <c r="A187" s="92"/>
      <c r="B187" s="12"/>
      <c r="C187" s="13"/>
      <c r="D187" s="13"/>
      <c r="E187" s="82" t="s">
        <v>67</v>
      </c>
      <c r="F187" s="14"/>
      <c r="G187" s="90"/>
      <c r="H187" s="152"/>
      <c r="I187" s="154">
        <f t="shared" si="6"/>
        <v>0</v>
      </c>
      <c r="J187" s="169">
        <f t="shared" si="7"/>
        <v>0</v>
      </c>
    </row>
    <row r="188" spans="1:12" s="22" customFormat="1" ht="15" customHeight="1" x14ac:dyDescent="0.2">
      <c r="A188" s="92"/>
      <c r="B188" s="12"/>
      <c r="C188" s="13"/>
      <c r="D188" s="13"/>
      <c r="E188" s="82" t="s">
        <v>383</v>
      </c>
      <c r="F188" s="14"/>
      <c r="G188" s="90">
        <v>0</v>
      </c>
      <c r="H188" s="152">
        <v>2263933.12</v>
      </c>
      <c r="I188" s="154">
        <f t="shared" si="6"/>
        <v>-2263933.12</v>
      </c>
      <c r="J188" s="169">
        <f t="shared" si="7"/>
        <v>0</v>
      </c>
      <c r="K188" s="158"/>
    </row>
    <row r="189" spans="1:12" s="22" customFormat="1" ht="15" customHeight="1" x14ac:dyDescent="0.2">
      <c r="A189" s="92">
        <v>426</v>
      </c>
      <c r="B189" s="12"/>
      <c r="C189" s="13"/>
      <c r="D189" s="13"/>
      <c r="E189" s="82" t="s">
        <v>68</v>
      </c>
      <c r="F189" s="14"/>
      <c r="G189" s="90">
        <f>+G190+G191+G192</f>
        <v>1650000</v>
      </c>
      <c r="H189" s="110">
        <f>+H190+H191+H192</f>
        <v>7182014</v>
      </c>
      <c r="I189" s="154">
        <f t="shared" si="6"/>
        <v>-5532014</v>
      </c>
      <c r="J189" s="169">
        <f t="shared" si="7"/>
        <v>0</v>
      </c>
      <c r="K189" s="158"/>
    </row>
    <row r="190" spans="1:12" s="22" customFormat="1" ht="15" customHeight="1" x14ac:dyDescent="0.2">
      <c r="A190" s="92">
        <v>4261</v>
      </c>
      <c r="B190" s="12"/>
      <c r="C190" s="13"/>
      <c r="D190" s="13"/>
      <c r="E190" s="82" t="s">
        <v>201</v>
      </c>
      <c r="F190" s="14"/>
      <c r="G190" s="90">
        <v>800000</v>
      </c>
      <c r="H190" s="152">
        <v>3105530</v>
      </c>
      <c r="I190" s="154">
        <f t="shared" si="6"/>
        <v>-2305530</v>
      </c>
      <c r="J190" s="169">
        <f t="shared" si="7"/>
        <v>0</v>
      </c>
      <c r="K190" s="158"/>
    </row>
    <row r="191" spans="1:12" s="22" customFormat="1" ht="15" customHeight="1" x14ac:dyDescent="0.2">
      <c r="A191" s="92">
        <v>4262</v>
      </c>
      <c r="B191" s="12"/>
      <c r="C191" s="13"/>
      <c r="D191" s="13"/>
      <c r="E191" s="82" t="s">
        <v>202</v>
      </c>
      <c r="F191" s="14"/>
      <c r="G191" s="90">
        <v>800000</v>
      </c>
      <c r="H191" s="152">
        <v>4076484</v>
      </c>
      <c r="I191" s="154">
        <f t="shared" si="6"/>
        <v>-3276484</v>
      </c>
      <c r="J191" s="169">
        <f t="shared" si="7"/>
        <v>0</v>
      </c>
      <c r="K191" s="158"/>
    </row>
    <row r="192" spans="1:12" s="22" customFormat="1" ht="15" customHeight="1" x14ac:dyDescent="0.2">
      <c r="A192" s="92">
        <v>4263</v>
      </c>
      <c r="B192" s="12"/>
      <c r="C192" s="13"/>
      <c r="D192" s="13"/>
      <c r="E192" s="82" t="s">
        <v>268</v>
      </c>
      <c r="F192" s="14"/>
      <c r="G192" s="90">
        <v>50000</v>
      </c>
      <c r="H192" s="152">
        <v>0</v>
      </c>
      <c r="I192" s="154">
        <f t="shared" si="6"/>
        <v>0</v>
      </c>
      <c r="J192" s="169">
        <f t="shared" si="7"/>
        <v>50000</v>
      </c>
      <c r="L192" s="158"/>
    </row>
    <row r="193" spans="1:12" s="15" customFormat="1" ht="15" customHeight="1" x14ac:dyDescent="0.2">
      <c r="A193" s="92">
        <v>43</v>
      </c>
      <c r="B193" s="12"/>
      <c r="C193" s="13"/>
      <c r="D193" s="13" t="s">
        <v>269</v>
      </c>
      <c r="E193" s="23"/>
      <c r="F193" s="14"/>
      <c r="G193" s="90">
        <f>+G194+G202+G212+G224+G225+G233+G235+G239+G246</f>
        <v>100750000</v>
      </c>
      <c r="H193" s="110">
        <f>+H194+H202+H212+H224+H225+H233+H235+H239+H246</f>
        <v>188245790.54999998</v>
      </c>
      <c r="I193" s="154">
        <f t="shared" si="6"/>
        <v>-87495790.549999982</v>
      </c>
      <c r="J193" s="169">
        <f t="shared" si="7"/>
        <v>0</v>
      </c>
    </row>
    <row r="194" spans="1:12" s="15" customFormat="1" ht="15" customHeight="1" x14ac:dyDescent="0.2">
      <c r="A194" s="92">
        <v>431</v>
      </c>
      <c r="B194" s="12"/>
      <c r="C194" s="13"/>
      <c r="D194" s="13"/>
      <c r="E194" s="82" t="s">
        <v>69</v>
      </c>
      <c r="F194" s="14"/>
      <c r="G194" s="90">
        <f>+G195+G197+G199+G198+G201</f>
        <v>9920000</v>
      </c>
      <c r="H194" s="110">
        <f>+H195+H197+H199+H198+H201</f>
        <v>20449100.290000003</v>
      </c>
      <c r="I194" s="154">
        <f t="shared" si="6"/>
        <v>-10529100.290000003</v>
      </c>
      <c r="J194" s="169">
        <f t="shared" si="7"/>
        <v>0</v>
      </c>
    </row>
    <row r="195" spans="1:12" s="15" customFormat="1" ht="15" hidden="1" customHeight="1" x14ac:dyDescent="0.2">
      <c r="A195" s="92"/>
      <c r="B195" s="12"/>
      <c r="C195" s="13"/>
      <c r="D195" s="13"/>
      <c r="E195" s="82" t="s">
        <v>199</v>
      </c>
      <c r="F195" s="14"/>
      <c r="G195" s="90"/>
      <c r="H195" s="152"/>
      <c r="I195" s="154">
        <f t="shared" si="6"/>
        <v>0</v>
      </c>
      <c r="J195" s="169">
        <f t="shared" si="7"/>
        <v>0</v>
      </c>
    </row>
    <row r="196" spans="1:12" s="15" customFormat="1" ht="15" hidden="1" customHeight="1" x14ac:dyDescent="0.2">
      <c r="A196" s="92"/>
      <c r="B196" s="12"/>
      <c r="C196" s="13"/>
      <c r="D196" s="13"/>
      <c r="E196" s="82" t="s">
        <v>217</v>
      </c>
      <c r="F196" s="14"/>
      <c r="G196" s="90"/>
      <c r="H196" s="152"/>
      <c r="I196" s="154">
        <f t="shared" si="6"/>
        <v>0</v>
      </c>
      <c r="J196" s="169">
        <f t="shared" si="7"/>
        <v>0</v>
      </c>
    </row>
    <row r="197" spans="1:12" s="15" customFormat="1" ht="15" customHeight="1" x14ac:dyDescent="0.2">
      <c r="A197" s="92">
        <v>4311</v>
      </c>
      <c r="B197" s="12"/>
      <c r="C197" s="13"/>
      <c r="D197" s="13"/>
      <c r="E197" s="82" t="s">
        <v>200</v>
      </c>
      <c r="F197" s="14"/>
      <c r="G197" s="90">
        <v>1400000</v>
      </c>
      <c r="H197" s="152">
        <v>1827972.12</v>
      </c>
      <c r="I197" s="154">
        <f t="shared" si="6"/>
        <v>-427972.12000000011</v>
      </c>
      <c r="J197" s="169">
        <f t="shared" si="7"/>
        <v>0</v>
      </c>
      <c r="K197" s="158"/>
    </row>
    <row r="198" spans="1:12" s="15" customFormat="1" ht="15" hidden="1" customHeight="1" x14ac:dyDescent="0.2">
      <c r="A198" s="92"/>
      <c r="B198" s="12"/>
      <c r="C198" s="13"/>
      <c r="D198" s="13"/>
      <c r="E198" s="82" t="s">
        <v>236</v>
      </c>
      <c r="F198" s="14"/>
      <c r="G198" s="90"/>
      <c r="H198" s="152"/>
      <c r="I198" s="154">
        <f t="shared" si="6"/>
        <v>0</v>
      </c>
      <c r="J198" s="169">
        <f t="shared" si="7"/>
        <v>0</v>
      </c>
    </row>
    <row r="199" spans="1:12" s="15" customFormat="1" ht="15" customHeight="1" x14ac:dyDescent="0.2">
      <c r="A199" s="92">
        <v>4312</v>
      </c>
      <c r="B199" s="12"/>
      <c r="C199" s="13"/>
      <c r="D199" s="13"/>
      <c r="E199" s="82" t="s">
        <v>219</v>
      </c>
      <c r="F199" s="14"/>
      <c r="G199" s="90">
        <v>20000</v>
      </c>
      <c r="H199" s="152">
        <v>238030</v>
      </c>
      <c r="I199" s="154">
        <f t="shared" si="6"/>
        <v>-218030</v>
      </c>
      <c r="J199" s="169">
        <f t="shared" si="7"/>
        <v>0</v>
      </c>
      <c r="K199" s="158"/>
      <c r="L199" s="156"/>
    </row>
    <row r="200" spans="1:12" s="15" customFormat="1" ht="15" hidden="1" customHeight="1" x14ac:dyDescent="0.2">
      <c r="A200" s="92"/>
      <c r="B200" s="12"/>
      <c r="C200" s="13"/>
      <c r="D200" s="13"/>
      <c r="E200" s="82" t="s">
        <v>214</v>
      </c>
      <c r="F200" s="14"/>
      <c r="G200" s="90"/>
      <c r="H200" s="152"/>
      <c r="I200" s="154">
        <f t="shared" ref="I200:I263" si="8">IF(G200&gt;H200,0,G200-H200)</f>
        <v>0</v>
      </c>
      <c r="J200" s="169">
        <f t="shared" ref="J200:J263" si="9">IF(G200&lt;H200,0,G200-H200)</f>
        <v>0</v>
      </c>
    </row>
    <row r="201" spans="1:12" s="15" customFormat="1" ht="15" customHeight="1" x14ac:dyDescent="0.2">
      <c r="A201" s="92">
        <v>4313</v>
      </c>
      <c r="B201" s="12"/>
      <c r="C201" s="13"/>
      <c r="D201" s="13"/>
      <c r="E201" s="82" t="s">
        <v>291</v>
      </c>
      <c r="F201" s="14"/>
      <c r="G201" s="90">
        <v>8500000</v>
      </c>
      <c r="H201" s="152">
        <v>18383098.170000002</v>
      </c>
      <c r="I201" s="154">
        <f t="shared" si="8"/>
        <v>-9883098.1700000018</v>
      </c>
      <c r="J201" s="169">
        <f t="shared" si="9"/>
        <v>0</v>
      </c>
      <c r="K201" s="156"/>
    </row>
    <row r="202" spans="1:12" s="15" customFormat="1" ht="15" customHeight="1" x14ac:dyDescent="0.2">
      <c r="A202" s="92">
        <v>432</v>
      </c>
      <c r="B202" s="12"/>
      <c r="C202" s="13"/>
      <c r="D202" s="13"/>
      <c r="E202" s="82" t="s">
        <v>70</v>
      </c>
      <c r="F202" s="14"/>
      <c r="G202" s="90">
        <f>+G203+G205+G206+G208+G211+G209</f>
        <v>36100000</v>
      </c>
      <c r="H202" s="110">
        <f>+H203+H205+H206+H208+H211+H209+H210</f>
        <v>36986272.829999998</v>
      </c>
      <c r="I202" s="154">
        <f t="shared" si="8"/>
        <v>-886272.82999999821</v>
      </c>
      <c r="J202" s="169">
        <f t="shared" si="9"/>
        <v>0</v>
      </c>
      <c r="K202" s="156"/>
    </row>
    <row r="203" spans="1:12" s="15" customFormat="1" ht="15" customHeight="1" x14ac:dyDescent="0.2">
      <c r="A203" s="92">
        <v>4321</v>
      </c>
      <c r="B203" s="12"/>
      <c r="C203" s="13"/>
      <c r="D203" s="13"/>
      <c r="E203" s="82" t="s">
        <v>195</v>
      </c>
      <c r="F203" s="14"/>
      <c r="G203" s="90">
        <v>7000000</v>
      </c>
      <c r="H203" s="152">
        <v>10025636.26</v>
      </c>
      <c r="I203" s="154">
        <f t="shared" si="8"/>
        <v>-3025636.26</v>
      </c>
      <c r="J203" s="169">
        <f t="shared" si="9"/>
        <v>0</v>
      </c>
      <c r="K203" s="156"/>
    </row>
    <row r="204" spans="1:12" s="15" customFormat="1" ht="15" hidden="1" customHeight="1" x14ac:dyDescent="0.2">
      <c r="A204" s="92"/>
      <c r="B204" s="12"/>
      <c r="C204" s="13"/>
      <c r="D204" s="13"/>
      <c r="E204" s="82" t="s">
        <v>240</v>
      </c>
      <c r="F204" s="14"/>
      <c r="G204" s="90"/>
      <c r="H204" s="152"/>
      <c r="I204" s="154">
        <f t="shared" si="8"/>
        <v>0</v>
      </c>
      <c r="J204" s="169">
        <f t="shared" si="9"/>
        <v>0</v>
      </c>
    </row>
    <row r="205" spans="1:12" s="15" customFormat="1" ht="15" customHeight="1" x14ac:dyDescent="0.2">
      <c r="A205" s="92">
        <v>4322</v>
      </c>
      <c r="B205" s="12"/>
      <c r="C205" s="13"/>
      <c r="D205" s="13"/>
      <c r="E205" s="82" t="s">
        <v>196</v>
      </c>
      <c r="F205" s="14"/>
      <c r="G205" s="90">
        <v>12000000</v>
      </c>
      <c r="H205" s="152">
        <v>12017683.029999999</v>
      </c>
      <c r="I205" s="154">
        <f t="shared" si="8"/>
        <v>-17683.029999999329</v>
      </c>
      <c r="J205" s="169">
        <f t="shared" si="9"/>
        <v>0</v>
      </c>
      <c r="K205" s="156"/>
    </row>
    <row r="206" spans="1:12" s="15" customFormat="1" ht="15" customHeight="1" x14ac:dyDescent="0.2">
      <c r="A206" s="92">
        <v>4323</v>
      </c>
      <c r="B206" s="12"/>
      <c r="C206" s="13"/>
      <c r="D206" s="13"/>
      <c r="E206" s="82" t="s">
        <v>197</v>
      </c>
      <c r="F206" s="14"/>
      <c r="G206" s="90">
        <v>1000000</v>
      </c>
      <c r="H206" s="152">
        <v>1816810.66</v>
      </c>
      <c r="I206" s="154">
        <f t="shared" si="8"/>
        <v>-816810.65999999992</v>
      </c>
      <c r="J206" s="169">
        <f t="shared" si="9"/>
        <v>0</v>
      </c>
      <c r="K206" s="156"/>
    </row>
    <row r="207" spans="1:12" s="15" customFormat="1" ht="15" hidden="1" customHeight="1" x14ac:dyDescent="0.2">
      <c r="A207" s="92"/>
      <c r="B207" s="12"/>
      <c r="C207" s="13"/>
      <c r="D207" s="13"/>
      <c r="E207" s="82" t="s">
        <v>215</v>
      </c>
      <c r="F207" s="14"/>
      <c r="G207" s="90"/>
      <c r="H207" s="152"/>
      <c r="I207" s="154">
        <f t="shared" si="8"/>
        <v>0</v>
      </c>
      <c r="J207" s="169">
        <f t="shared" si="9"/>
        <v>0</v>
      </c>
    </row>
    <row r="208" spans="1:12" s="15" customFormat="1" ht="15" customHeight="1" x14ac:dyDescent="0.2">
      <c r="A208" s="92">
        <v>4324</v>
      </c>
      <c r="B208" s="12"/>
      <c r="C208" s="13"/>
      <c r="D208" s="13"/>
      <c r="E208" s="82" t="s">
        <v>198</v>
      </c>
      <c r="F208" s="14"/>
      <c r="G208" s="90">
        <v>100000</v>
      </c>
      <c r="H208" s="152">
        <v>264916.53999999998</v>
      </c>
      <c r="I208" s="154">
        <f t="shared" si="8"/>
        <v>-164916.53999999998</v>
      </c>
      <c r="J208" s="169">
        <f t="shared" si="9"/>
        <v>0</v>
      </c>
      <c r="K208" s="156"/>
    </row>
    <row r="209" spans="1:12" s="15" customFormat="1" ht="15" customHeight="1" x14ac:dyDescent="0.2">
      <c r="A209" s="92">
        <v>4325</v>
      </c>
      <c r="B209" s="12"/>
      <c r="C209" s="13"/>
      <c r="D209" s="13"/>
      <c r="E209" s="82" t="s">
        <v>306</v>
      </c>
      <c r="F209" s="14"/>
      <c r="G209" s="90">
        <v>12000000</v>
      </c>
      <c r="H209" s="152">
        <v>1740568.2</v>
      </c>
      <c r="I209" s="154">
        <f t="shared" si="8"/>
        <v>0</v>
      </c>
      <c r="J209" s="169">
        <f t="shared" si="9"/>
        <v>10259431.800000001</v>
      </c>
      <c r="L209" s="156"/>
    </row>
    <row r="210" spans="1:12" s="136" customFormat="1" ht="15" customHeight="1" x14ac:dyDescent="0.2">
      <c r="A210" s="137">
        <v>4326</v>
      </c>
      <c r="B210" s="134"/>
      <c r="C210" s="131"/>
      <c r="D210" s="131"/>
      <c r="E210" s="105" t="s">
        <v>361</v>
      </c>
      <c r="F210" s="135"/>
      <c r="G210" s="90">
        <v>0</v>
      </c>
      <c r="H210" s="152">
        <v>426943</v>
      </c>
      <c r="I210" s="154">
        <f t="shared" si="8"/>
        <v>-426943</v>
      </c>
      <c r="J210" s="169">
        <f t="shared" si="9"/>
        <v>0</v>
      </c>
      <c r="L210" s="161"/>
    </row>
    <row r="211" spans="1:12" s="15" customFormat="1" ht="15" customHeight="1" x14ac:dyDescent="0.2">
      <c r="A211" s="92">
        <v>4327</v>
      </c>
      <c r="B211" s="12"/>
      <c r="C211" s="13"/>
      <c r="D211" s="13"/>
      <c r="E211" s="82" t="s">
        <v>270</v>
      </c>
      <c r="F211" s="14"/>
      <c r="G211" s="90">
        <v>4000000</v>
      </c>
      <c r="H211" s="152">
        <v>10693715.140000001</v>
      </c>
      <c r="I211" s="154">
        <f t="shared" si="8"/>
        <v>-6693715.1400000006</v>
      </c>
      <c r="J211" s="169">
        <f t="shared" si="9"/>
        <v>0</v>
      </c>
      <c r="K211" s="156"/>
    </row>
    <row r="212" spans="1:12" s="15" customFormat="1" ht="15" customHeight="1" x14ac:dyDescent="0.2">
      <c r="A212" s="92">
        <v>433</v>
      </c>
      <c r="B212" s="12"/>
      <c r="C212" s="13"/>
      <c r="D212" s="13"/>
      <c r="E212" s="82" t="s">
        <v>71</v>
      </c>
      <c r="F212" s="14"/>
      <c r="G212" s="90">
        <f>SUM(G213:G223)</f>
        <v>14180000</v>
      </c>
      <c r="H212" s="110">
        <f>SUM(H213:H223)</f>
        <v>23139972.350000001</v>
      </c>
      <c r="I212" s="154">
        <f t="shared" si="8"/>
        <v>-8959972.3500000015</v>
      </c>
      <c r="J212" s="169">
        <f t="shared" si="9"/>
        <v>0</v>
      </c>
    </row>
    <row r="213" spans="1:12" s="15" customFormat="1" ht="15" customHeight="1" x14ac:dyDescent="0.2">
      <c r="A213" s="92">
        <v>4331</v>
      </c>
      <c r="B213" s="12"/>
      <c r="C213" s="13"/>
      <c r="D213" s="13"/>
      <c r="E213" s="82" t="s">
        <v>216</v>
      </c>
      <c r="F213" s="14"/>
      <c r="G213" s="90">
        <v>5760000</v>
      </c>
      <c r="H213" s="152">
        <v>7139922.3499999996</v>
      </c>
      <c r="I213" s="154">
        <f t="shared" si="8"/>
        <v>-1379922.3499999996</v>
      </c>
      <c r="J213" s="169">
        <f t="shared" si="9"/>
        <v>0</v>
      </c>
      <c r="K213" s="156"/>
    </row>
    <row r="214" spans="1:12" s="15" customFormat="1" ht="15" hidden="1" customHeight="1" x14ac:dyDescent="0.2">
      <c r="A214" s="92"/>
      <c r="B214" s="12"/>
      <c r="C214" s="13"/>
      <c r="D214" s="13"/>
      <c r="E214" s="82" t="s">
        <v>237</v>
      </c>
      <c r="F214" s="14"/>
      <c r="G214" s="90"/>
      <c r="H214" s="152"/>
      <c r="I214" s="154">
        <f t="shared" si="8"/>
        <v>0</v>
      </c>
      <c r="J214" s="169">
        <f t="shared" si="9"/>
        <v>0</v>
      </c>
    </row>
    <row r="215" spans="1:12" s="15" customFormat="1" ht="15" customHeight="1" x14ac:dyDescent="0.2">
      <c r="A215" s="92">
        <v>4332</v>
      </c>
      <c r="B215" s="12"/>
      <c r="C215" s="13"/>
      <c r="D215" s="13"/>
      <c r="E215" s="82" t="s">
        <v>194</v>
      </c>
      <c r="F215" s="14"/>
      <c r="G215" s="90">
        <v>1920000</v>
      </c>
      <c r="H215" s="152">
        <v>2460000</v>
      </c>
      <c r="I215" s="154">
        <f t="shared" si="8"/>
        <v>-540000</v>
      </c>
      <c r="J215" s="169">
        <f t="shared" si="9"/>
        <v>0</v>
      </c>
      <c r="K215" s="156"/>
    </row>
    <row r="216" spans="1:12" s="15" customFormat="1" ht="15" hidden="1" customHeight="1" x14ac:dyDescent="0.2">
      <c r="A216" s="92"/>
      <c r="B216" s="12"/>
      <c r="C216" s="13"/>
      <c r="D216" s="13"/>
      <c r="E216" s="82" t="s">
        <v>221</v>
      </c>
      <c r="F216" s="14"/>
      <c r="G216" s="103"/>
      <c r="H216" s="152"/>
      <c r="I216" s="154">
        <f t="shared" si="8"/>
        <v>0</v>
      </c>
      <c r="J216" s="169">
        <f t="shared" si="9"/>
        <v>0</v>
      </c>
    </row>
    <row r="217" spans="1:12" s="15" customFormat="1" ht="15" hidden="1" customHeight="1" x14ac:dyDescent="0.2">
      <c r="A217" s="92"/>
      <c r="B217" s="12"/>
      <c r="C217" s="13"/>
      <c r="D217" s="13"/>
      <c r="E217" s="82" t="s">
        <v>219</v>
      </c>
      <c r="F217" s="14"/>
      <c r="G217" s="90"/>
      <c r="H217" s="152"/>
      <c r="I217" s="154">
        <f t="shared" si="8"/>
        <v>0</v>
      </c>
      <c r="J217" s="169">
        <f t="shared" si="9"/>
        <v>0</v>
      </c>
    </row>
    <row r="218" spans="1:12" s="15" customFormat="1" ht="15" hidden="1" customHeight="1" x14ac:dyDescent="0.2">
      <c r="A218" s="92"/>
      <c r="B218" s="12"/>
      <c r="C218" s="13"/>
      <c r="D218" s="13"/>
      <c r="E218" s="82" t="s">
        <v>232</v>
      </c>
      <c r="F218" s="14"/>
      <c r="G218" s="90"/>
      <c r="H218" s="152"/>
      <c r="I218" s="154">
        <f t="shared" si="8"/>
        <v>0</v>
      </c>
      <c r="J218" s="169">
        <f t="shared" si="9"/>
        <v>0</v>
      </c>
    </row>
    <row r="219" spans="1:12" s="15" customFormat="1" ht="15" hidden="1" customHeight="1" x14ac:dyDescent="0.2">
      <c r="A219" s="92"/>
      <c r="B219" s="12"/>
      <c r="C219" s="13"/>
      <c r="D219" s="13"/>
      <c r="E219" s="82" t="s">
        <v>238</v>
      </c>
      <c r="F219" s="14"/>
      <c r="G219" s="90"/>
      <c r="H219" s="152"/>
      <c r="I219" s="154">
        <f t="shared" si="8"/>
        <v>0</v>
      </c>
      <c r="J219" s="169">
        <f t="shared" si="9"/>
        <v>0</v>
      </c>
    </row>
    <row r="220" spans="1:12" s="15" customFormat="1" ht="15" customHeight="1" x14ac:dyDescent="0.2">
      <c r="A220" s="92">
        <v>4333</v>
      </c>
      <c r="B220" s="12"/>
      <c r="C220" s="13"/>
      <c r="D220" s="13"/>
      <c r="E220" s="82" t="s">
        <v>221</v>
      </c>
      <c r="F220" s="14"/>
      <c r="G220" s="90">
        <v>0</v>
      </c>
      <c r="H220" s="152">
        <v>4970</v>
      </c>
      <c r="I220" s="154">
        <f t="shared" si="8"/>
        <v>-4970</v>
      </c>
      <c r="J220" s="169">
        <f t="shared" si="9"/>
        <v>0</v>
      </c>
      <c r="K220" s="156"/>
    </row>
    <row r="221" spans="1:12" s="15" customFormat="1" ht="15" customHeight="1" x14ac:dyDescent="0.2">
      <c r="A221" s="92">
        <v>4335</v>
      </c>
      <c r="B221" s="12"/>
      <c r="C221" s="13"/>
      <c r="D221" s="13"/>
      <c r="E221" s="82" t="s">
        <v>271</v>
      </c>
      <c r="F221" s="14"/>
      <c r="G221" s="90">
        <v>3600000</v>
      </c>
      <c r="H221" s="152">
        <v>3510000</v>
      </c>
      <c r="I221" s="154">
        <f t="shared" si="8"/>
        <v>0</v>
      </c>
      <c r="J221" s="169">
        <f t="shared" si="9"/>
        <v>90000</v>
      </c>
      <c r="L221" s="156"/>
    </row>
    <row r="222" spans="1:12" s="15" customFormat="1" ht="15" customHeight="1" x14ac:dyDescent="0.2">
      <c r="A222" s="92">
        <v>4337</v>
      </c>
      <c r="B222" s="12"/>
      <c r="C222" s="13"/>
      <c r="D222" s="13"/>
      <c r="E222" s="82" t="s">
        <v>219</v>
      </c>
      <c r="F222" s="14"/>
      <c r="G222" s="90">
        <v>900000</v>
      </c>
      <c r="H222" s="152">
        <v>9615080</v>
      </c>
      <c r="I222" s="154">
        <f t="shared" si="8"/>
        <v>-8715080</v>
      </c>
      <c r="J222" s="169">
        <f t="shared" si="9"/>
        <v>0</v>
      </c>
      <c r="K222" s="156"/>
    </row>
    <row r="223" spans="1:12" s="15" customFormat="1" ht="15" customHeight="1" x14ac:dyDescent="0.2">
      <c r="A223" s="92">
        <v>4338</v>
      </c>
      <c r="B223" s="12"/>
      <c r="C223" s="13"/>
      <c r="D223" s="13"/>
      <c r="E223" s="82" t="s">
        <v>339</v>
      </c>
      <c r="F223" s="14"/>
      <c r="G223" s="90">
        <v>2000000</v>
      </c>
      <c r="H223" s="152">
        <v>410000</v>
      </c>
      <c r="I223" s="154">
        <f t="shared" si="8"/>
        <v>0</v>
      </c>
      <c r="J223" s="169">
        <f t="shared" si="9"/>
        <v>1590000</v>
      </c>
      <c r="L223" s="156"/>
    </row>
    <row r="224" spans="1:12" s="15" customFormat="1" ht="15" customHeight="1" x14ac:dyDescent="0.2">
      <c r="A224" s="92">
        <v>434</v>
      </c>
      <c r="B224" s="12"/>
      <c r="C224" s="13"/>
      <c r="D224" s="13"/>
      <c r="E224" s="82" t="s">
        <v>72</v>
      </c>
      <c r="F224" s="14"/>
      <c r="G224" s="90">
        <f>+G226+G228+G229+G230+G231</f>
        <v>6150000</v>
      </c>
      <c r="H224" s="110">
        <f>+H226+H228+H229+H230+H231+H232</f>
        <v>9919542.379999999</v>
      </c>
      <c r="I224" s="154">
        <f t="shared" si="8"/>
        <v>-3769542.379999999</v>
      </c>
      <c r="J224" s="169">
        <f t="shared" si="9"/>
        <v>0</v>
      </c>
      <c r="K224" s="156"/>
    </row>
    <row r="225" spans="1:12" s="15" customFormat="1" ht="15" hidden="1" customHeight="1" x14ac:dyDescent="0.2">
      <c r="A225" s="92"/>
      <c r="B225" s="12"/>
      <c r="C225" s="13"/>
      <c r="D225" s="13"/>
      <c r="E225" s="82" t="s">
        <v>73</v>
      </c>
      <c r="F225" s="14"/>
      <c r="G225" s="90"/>
      <c r="H225" s="152"/>
      <c r="I225" s="154">
        <f t="shared" si="8"/>
        <v>0</v>
      </c>
      <c r="J225" s="169">
        <f t="shared" si="9"/>
        <v>0</v>
      </c>
    </row>
    <row r="226" spans="1:12" s="15" customFormat="1" ht="15" customHeight="1" x14ac:dyDescent="0.2">
      <c r="A226" s="92">
        <v>4341</v>
      </c>
      <c r="B226" s="12"/>
      <c r="C226" s="13"/>
      <c r="D226" s="13"/>
      <c r="E226" s="82" t="s">
        <v>191</v>
      </c>
      <c r="F226" s="14"/>
      <c r="G226" s="103">
        <v>400000</v>
      </c>
      <c r="H226" s="152">
        <v>847945.37</v>
      </c>
      <c r="I226" s="154">
        <f t="shared" si="8"/>
        <v>-447945.37</v>
      </c>
      <c r="J226" s="169">
        <f t="shared" si="9"/>
        <v>0</v>
      </c>
      <c r="K226" s="156"/>
    </row>
    <row r="227" spans="1:12" s="15" customFormat="1" ht="15" hidden="1" customHeight="1" x14ac:dyDescent="0.2">
      <c r="A227" s="92"/>
      <c r="B227" s="12"/>
      <c r="C227" s="13"/>
      <c r="D227" s="13"/>
      <c r="E227" s="82" t="s">
        <v>231</v>
      </c>
      <c r="F227" s="14"/>
      <c r="G227" s="111"/>
      <c r="H227" s="152"/>
      <c r="I227" s="154">
        <f t="shared" si="8"/>
        <v>0</v>
      </c>
      <c r="J227" s="169">
        <f t="shared" si="9"/>
        <v>0</v>
      </c>
    </row>
    <row r="228" spans="1:12" s="15" customFormat="1" ht="15" customHeight="1" x14ac:dyDescent="0.2">
      <c r="A228" s="92">
        <v>4342</v>
      </c>
      <c r="B228" s="12"/>
      <c r="C228" s="13"/>
      <c r="D228" s="13"/>
      <c r="E228" s="82" t="s">
        <v>309</v>
      </c>
      <c r="F228" s="14"/>
      <c r="G228" s="111">
        <v>450000</v>
      </c>
      <c r="H228" s="152">
        <v>395000</v>
      </c>
      <c r="I228" s="154">
        <f t="shared" si="8"/>
        <v>0</v>
      </c>
      <c r="J228" s="169">
        <f t="shared" si="9"/>
        <v>55000</v>
      </c>
      <c r="L228" s="156"/>
    </row>
    <row r="229" spans="1:12" s="15" customFormat="1" ht="15" customHeight="1" x14ac:dyDescent="0.2">
      <c r="A229" s="92">
        <v>4343</v>
      </c>
      <c r="B229" s="12"/>
      <c r="C229" s="13"/>
      <c r="D229" s="13"/>
      <c r="E229" s="82" t="s">
        <v>192</v>
      </c>
      <c r="F229" s="14"/>
      <c r="G229" s="112">
        <v>4200000</v>
      </c>
      <c r="H229" s="152">
        <v>6132864.3399999999</v>
      </c>
      <c r="I229" s="154">
        <f t="shared" si="8"/>
        <v>-1932864.3399999999</v>
      </c>
      <c r="J229" s="169">
        <f t="shared" si="9"/>
        <v>0</v>
      </c>
      <c r="K229" s="156"/>
    </row>
    <row r="230" spans="1:12" s="15" customFormat="1" ht="15" customHeight="1" x14ac:dyDescent="0.2">
      <c r="A230" s="92">
        <v>4345</v>
      </c>
      <c r="B230" s="12"/>
      <c r="C230" s="13"/>
      <c r="D230" s="13"/>
      <c r="E230" s="82" t="s">
        <v>193</v>
      </c>
      <c r="F230" s="14"/>
      <c r="G230" s="90">
        <v>700000</v>
      </c>
      <c r="H230" s="152">
        <v>1330275.58</v>
      </c>
      <c r="I230" s="154">
        <f t="shared" si="8"/>
        <v>-630275.58000000007</v>
      </c>
      <c r="J230" s="169">
        <f t="shared" si="9"/>
        <v>0</v>
      </c>
      <c r="K230" s="156"/>
    </row>
    <row r="231" spans="1:12" s="15" customFormat="1" ht="15" customHeight="1" x14ac:dyDescent="0.2">
      <c r="A231" s="92">
        <v>4346</v>
      </c>
      <c r="B231" s="12"/>
      <c r="C231" s="13"/>
      <c r="D231" s="13"/>
      <c r="E231" s="82" t="s">
        <v>328</v>
      </c>
      <c r="F231" s="14"/>
      <c r="G231" s="90">
        <v>400000</v>
      </c>
      <c r="H231" s="152">
        <v>280540</v>
      </c>
      <c r="I231" s="154">
        <f t="shared" si="8"/>
        <v>0</v>
      </c>
      <c r="J231" s="169">
        <f t="shared" si="9"/>
        <v>119460</v>
      </c>
      <c r="L231" s="156"/>
    </row>
    <row r="232" spans="1:12" s="15" customFormat="1" ht="15" customHeight="1" x14ac:dyDescent="0.2">
      <c r="A232" s="92"/>
      <c r="B232" s="12"/>
      <c r="C232" s="13"/>
      <c r="D232" s="13"/>
      <c r="E232" s="82" t="s">
        <v>384</v>
      </c>
      <c r="F232" s="14"/>
      <c r="G232" s="90">
        <v>0</v>
      </c>
      <c r="H232" s="152">
        <v>932917.09</v>
      </c>
      <c r="I232" s="154">
        <f t="shared" si="8"/>
        <v>-932917.09</v>
      </c>
      <c r="J232" s="169">
        <f t="shared" si="9"/>
        <v>0</v>
      </c>
      <c r="K232" s="156"/>
    </row>
    <row r="233" spans="1:12" s="15" customFormat="1" ht="15" customHeight="1" x14ac:dyDescent="0.2">
      <c r="A233" s="92">
        <v>435</v>
      </c>
      <c r="B233" s="12"/>
      <c r="C233" s="13"/>
      <c r="D233" s="13"/>
      <c r="E233" s="82" t="s">
        <v>74</v>
      </c>
      <c r="F233" s="14"/>
      <c r="G233" s="90">
        <f>+G234+G238</f>
        <v>2500000</v>
      </c>
      <c r="H233" s="110">
        <f>+H234+H238</f>
        <v>2276257.1</v>
      </c>
      <c r="I233" s="154">
        <f t="shared" si="8"/>
        <v>0</v>
      </c>
      <c r="J233" s="169">
        <f t="shared" si="9"/>
        <v>223742.89999999991</v>
      </c>
    </row>
    <row r="234" spans="1:12" s="15" customFormat="1" ht="15" customHeight="1" x14ac:dyDescent="0.2">
      <c r="A234" s="92">
        <v>4351</v>
      </c>
      <c r="B234" s="12"/>
      <c r="C234" s="13"/>
      <c r="D234" s="13"/>
      <c r="E234" s="82" t="s">
        <v>189</v>
      </c>
      <c r="F234" s="14"/>
      <c r="G234" s="90">
        <v>2500000</v>
      </c>
      <c r="H234" s="152">
        <v>2276257.1</v>
      </c>
      <c r="I234" s="154">
        <f t="shared" si="8"/>
        <v>0</v>
      </c>
      <c r="J234" s="169">
        <f t="shared" si="9"/>
        <v>223742.89999999991</v>
      </c>
      <c r="L234" s="156"/>
    </row>
    <row r="235" spans="1:12" s="15" customFormat="1" ht="15" hidden="1" customHeight="1" x14ac:dyDescent="0.2">
      <c r="A235" s="92"/>
      <c r="B235" s="12"/>
      <c r="C235" s="13"/>
      <c r="D235" s="13"/>
      <c r="E235" s="82" t="s">
        <v>75</v>
      </c>
      <c r="F235" s="14"/>
      <c r="G235" s="90"/>
      <c r="H235" s="151"/>
      <c r="I235" s="154">
        <f t="shared" si="8"/>
        <v>0</v>
      </c>
      <c r="J235" s="169">
        <f t="shared" si="9"/>
        <v>0</v>
      </c>
    </row>
    <row r="236" spans="1:12" s="15" customFormat="1" ht="15" hidden="1" customHeight="1" x14ac:dyDescent="0.2">
      <c r="A236" s="92"/>
      <c r="B236" s="12"/>
      <c r="C236" s="13"/>
      <c r="D236" s="13"/>
      <c r="E236" s="82" t="s">
        <v>76</v>
      </c>
      <c r="F236" s="14"/>
      <c r="G236" s="90"/>
      <c r="H236" s="151"/>
      <c r="I236" s="154">
        <f t="shared" si="8"/>
        <v>0</v>
      </c>
      <c r="J236" s="169">
        <f t="shared" si="9"/>
        <v>0</v>
      </c>
    </row>
    <row r="237" spans="1:12" s="17" customFormat="1" ht="15" hidden="1" customHeight="1" x14ac:dyDescent="0.2">
      <c r="A237" s="92"/>
      <c r="B237" s="12"/>
      <c r="C237" s="13"/>
      <c r="D237" s="13" t="s">
        <v>14</v>
      </c>
      <c r="E237" s="13"/>
      <c r="F237" s="14"/>
      <c r="G237" s="90"/>
      <c r="H237" s="151"/>
      <c r="I237" s="154">
        <f t="shared" si="8"/>
        <v>0</v>
      </c>
      <c r="J237" s="169">
        <f t="shared" si="9"/>
        <v>0</v>
      </c>
    </row>
    <row r="238" spans="1:12" s="17" customFormat="1" ht="15" hidden="1" customHeight="1" x14ac:dyDescent="0.2">
      <c r="A238" s="92"/>
      <c r="B238" s="12"/>
      <c r="C238" s="13"/>
      <c r="D238" s="13"/>
      <c r="E238" s="101" t="s">
        <v>230</v>
      </c>
      <c r="F238" s="14"/>
      <c r="G238" s="90">
        <v>0</v>
      </c>
      <c r="H238" s="151"/>
      <c r="I238" s="154">
        <f t="shared" si="8"/>
        <v>0</v>
      </c>
      <c r="J238" s="169">
        <f t="shared" si="9"/>
        <v>0</v>
      </c>
    </row>
    <row r="239" spans="1:12" s="17" customFormat="1" ht="15" customHeight="1" x14ac:dyDescent="0.2">
      <c r="A239" s="92">
        <v>436</v>
      </c>
      <c r="B239" s="12"/>
      <c r="C239" s="13"/>
      <c r="D239" s="13"/>
      <c r="E239" s="101" t="s">
        <v>76</v>
      </c>
      <c r="F239" s="14"/>
      <c r="G239" s="90">
        <f>+G240+G241+G242+G243+G244</f>
        <v>28700000</v>
      </c>
      <c r="H239" s="110">
        <f>+H240+H241+H242+H243+H244+H245</f>
        <v>92055645.599999994</v>
      </c>
      <c r="I239" s="154">
        <f t="shared" si="8"/>
        <v>-63355645.599999994</v>
      </c>
      <c r="J239" s="169">
        <f t="shared" si="9"/>
        <v>0</v>
      </c>
      <c r="K239" s="159"/>
    </row>
    <row r="240" spans="1:12" s="17" customFormat="1" ht="15" customHeight="1" x14ac:dyDescent="0.2">
      <c r="A240" s="92">
        <v>4361</v>
      </c>
      <c r="B240" s="12"/>
      <c r="C240" s="13"/>
      <c r="D240" s="13"/>
      <c r="E240" s="101" t="s">
        <v>190</v>
      </c>
      <c r="F240" s="14"/>
      <c r="G240" s="90">
        <v>5000000</v>
      </c>
      <c r="H240" s="152">
        <v>25688091</v>
      </c>
      <c r="I240" s="154">
        <f t="shared" si="8"/>
        <v>-20688091</v>
      </c>
      <c r="J240" s="169">
        <f t="shared" si="9"/>
        <v>0</v>
      </c>
      <c r="K240" s="159"/>
    </row>
    <row r="241" spans="1:12" s="17" customFormat="1" ht="15" customHeight="1" x14ac:dyDescent="0.2">
      <c r="A241" s="92">
        <v>4362</v>
      </c>
      <c r="B241" s="12"/>
      <c r="C241" s="13"/>
      <c r="D241" s="13"/>
      <c r="E241" s="101" t="s">
        <v>286</v>
      </c>
      <c r="F241" s="14"/>
      <c r="G241" s="90">
        <v>10000000</v>
      </c>
      <c r="H241" s="152">
        <f>29779574+6041240</f>
        <v>35820814</v>
      </c>
      <c r="I241" s="154">
        <f t="shared" si="8"/>
        <v>-25820814</v>
      </c>
      <c r="J241" s="169">
        <f t="shared" si="9"/>
        <v>0</v>
      </c>
      <c r="K241" s="159"/>
    </row>
    <row r="242" spans="1:12" s="17" customFormat="1" ht="15" customHeight="1" x14ac:dyDescent="0.2">
      <c r="A242" s="92">
        <v>4363</v>
      </c>
      <c r="B242" s="12"/>
      <c r="C242" s="13"/>
      <c r="D242" s="13"/>
      <c r="E242" s="101" t="s">
        <v>338</v>
      </c>
      <c r="F242" s="14"/>
      <c r="G242" s="90">
        <f>4200000/9*12*2</f>
        <v>11200000</v>
      </c>
      <c r="H242" s="152">
        <v>22920160.600000001</v>
      </c>
      <c r="I242" s="154">
        <f t="shared" si="8"/>
        <v>-11720160.600000001</v>
      </c>
      <c r="J242" s="169">
        <f t="shared" si="9"/>
        <v>0</v>
      </c>
      <c r="K242" s="159"/>
    </row>
    <row r="243" spans="1:12" s="17" customFormat="1" ht="15" customHeight="1" x14ac:dyDescent="0.2">
      <c r="A243" s="92">
        <v>4364</v>
      </c>
      <c r="B243" s="12"/>
      <c r="C243" s="13"/>
      <c r="D243" s="13"/>
      <c r="E243" s="101" t="s">
        <v>345</v>
      </c>
      <c r="F243" s="14"/>
      <c r="G243" s="90">
        <v>1500000</v>
      </c>
      <c r="H243" s="152">
        <v>0</v>
      </c>
      <c r="I243" s="154">
        <f t="shared" si="8"/>
        <v>0</v>
      </c>
      <c r="J243" s="169">
        <f t="shared" si="9"/>
        <v>1500000</v>
      </c>
      <c r="L243" s="159"/>
    </row>
    <row r="244" spans="1:12" s="17" customFormat="1" ht="15" customHeight="1" x14ac:dyDescent="0.2">
      <c r="A244" s="92">
        <v>4365</v>
      </c>
      <c r="B244" s="12"/>
      <c r="C244" s="13"/>
      <c r="D244" s="13"/>
      <c r="E244" s="101" t="s">
        <v>346</v>
      </c>
      <c r="F244" s="14"/>
      <c r="G244" s="90">
        <v>1000000</v>
      </c>
      <c r="H244" s="152">
        <v>0</v>
      </c>
      <c r="I244" s="154">
        <f t="shared" si="8"/>
        <v>0</v>
      </c>
      <c r="J244" s="169">
        <f t="shared" si="9"/>
        <v>1000000</v>
      </c>
      <c r="L244" s="159"/>
    </row>
    <row r="245" spans="1:12" s="17" customFormat="1" ht="15" customHeight="1" x14ac:dyDescent="0.2">
      <c r="A245" s="92"/>
      <c r="B245" s="12"/>
      <c r="C245" s="13"/>
      <c r="D245" s="13"/>
      <c r="E245" s="101" t="s">
        <v>385</v>
      </c>
      <c r="F245" s="14"/>
      <c r="G245" s="90">
        <v>0</v>
      </c>
      <c r="H245" s="152">
        <v>7626580</v>
      </c>
      <c r="I245" s="154">
        <f t="shared" si="8"/>
        <v>-7626580</v>
      </c>
      <c r="J245" s="169">
        <f t="shared" si="9"/>
        <v>0</v>
      </c>
      <c r="K245" s="159"/>
    </row>
    <row r="246" spans="1:12" s="17" customFormat="1" ht="15" customHeight="1" x14ac:dyDescent="0.2">
      <c r="A246" s="92">
        <v>437</v>
      </c>
      <c r="B246" s="12"/>
      <c r="C246" s="13"/>
      <c r="D246" s="13"/>
      <c r="E246" s="101" t="s">
        <v>272</v>
      </c>
      <c r="F246" s="14"/>
      <c r="G246" s="90">
        <f>+G247</f>
        <v>3200000</v>
      </c>
      <c r="H246" s="110">
        <f>+H247</f>
        <v>3419000</v>
      </c>
      <c r="I246" s="154">
        <f t="shared" si="8"/>
        <v>-219000</v>
      </c>
      <c r="J246" s="169">
        <f t="shared" si="9"/>
        <v>0</v>
      </c>
      <c r="K246" s="159"/>
    </row>
    <row r="247" spans="1:12" s="17" customFormat="1" ht="15" customHeight="1" x14ac:dyDescent="0.2">
      <c r="A247" s="92">
        <v>4371</v>
      </c>
      <c r="B247" s="12"/>
      <c r="C247" s="13"/>
      <c r="D247" s="13"/>
      <c r="E247" s="101" t="s">
        <v>129</v>
      </c>
      <c r="F247" s="14"/>
      <c r="G247" s="90">
        <v>3200000</v>
      </c>
      <c r="H247" s="152">
        <v>3419000</v>
      </c>
      <c r="I247" s="154">
        <f t="shared" si="8"/>
        <v>-219000</v>
      </c>
      <c r="J247" s="169">
        <f t="shared" si="9"/>
        <v>0</v>
      </c>
      <c r="K247" s="159"/>
    </row>
    <row r="248" spans="1:12" s="15" customFormat="1" ht="15" customHeight="1" x14ac:dyDescent="0.2">
      <c r="A248" s="92">
        <v>44</v>
      </c>
      <c r="B248" s="12"/>
      <c r="C248" s="13"/>
      <c r="D248" s="13" t="s">
        <v>15</v>
      </c>
      <c r="E248" s="13"/>
      <c r="F248" s="14"/>
      <c r="G248" s="90">
        <f>+G249</f>
        <v>65364000</v>
      </c>
      <c r="H248" s="110">
        <f>+H249</f>
        <v>139342573.45999998</v>
      </c>
      <c r="I248" s="154">
        <f t="shared" si="8"/>
        <v>-73978573.459999979</v>
      </c>
      <c r="J248" s="169">
        <f t="shared" si="9"/>
        <v>0</v>
      </c>
    </row>
    <row r="249" spans="1:12" s="15" customFormat="1" ht="15" customHeight="1" x14ac:dyDescent="0.2">
      <c r="A249" s="92">
        <v>441</v>
      </c>
      <c r="B249" s="12"/>
      <c r="C249" s="13"/>
      <c r="D249" s="13"/>
      <c r="E249" s="82" t="s">
        <v>84</v>
      </c>
      <c r="F249" s="14"/>
      <c r="G249" s="90">
        <f>SUM(G250:G267)</f>
        <v>65364000</v>
      </c>
      <c r="H249" s="110">
        <f>SUM(H250:H270)</f>
        <v>139342573.45999998</v>
      </c>
      <c r="I249" s="154">
        <f t="shared" si="8"/>
        <v>-73978573.459999979</v>
      </c>
      <c r="J249" s="169">
        <f t="shared" si="9"/>
        <v>0</v>
      </c>
    </row>
    <row r="250" spans="1:12" s="15" customFormat="1" ht="15" hidden="1" customHeight="1" x14ac:dyDescent="0.2">
      <c r="A250" s="92"/>
      <c r="B250" s="12"/>
      <c r="C250" s="13"/>
      <c r="D250" s="13"/>
      <c r="E250" s="82"/>
      <c r="F250" s="99"/>
      <c r="G250" s="90"/>
      <c r="H250" s="151"/>
      <c r="I250" s="154">
        <f t="shared" si="8"/>
        <v>0</v>
      </c>
      <c r="J250" s="169">
        <f t="shared" si="9"/>
        <v>0</v>
      </c>
    </row>
    <row r="251" spans="1:12" s="15" customFormat="1" ht="15" hidden="1" customHeight="1" x14ac:dyDescent="0.2">
      <c r="A251" s="92"/>
      <c r="B251" s="12"/>
      <c r="C251" s="102"/>
      <c r="D251" s="13"/>
      <c r="E251" s="100" t="s">
        <v>187</v>
      </c>
      <c r="F251" s="99"/>
      <c r="G251" s="90"/>
      <c r="H251" s="151"/>
      <c r="I251" s="154">
        <f t="shared" si="8"/>
        <v>0</v>
      </c>
      <c r="J251" s="169">
        <f t="shared" si="9"/>
        <v>0</v>
      </c>
    </row>
    <row r="252" spans="1:12" s="15" customFormat="1" ht="15" hidden="1" customHeight="1" x14ac:dyDescent="0.2">
      <c r="A252" s="92"/>
      <c r="B252" s="12"/>
      <c r="C252" s="73"/>
      <c r="D252" s="13"/>
      <c r="E252" s="100" t="s">
        <v>229</v>
      </c>
      <c r="F252" s="99"/>
      <c r="G252" s="90">
        <v>0</v>
      </c>
      <c r="H252" s="151"/>
      <c r="I252" s="154">
        <f t="shared" si="8"/>
        <v>0</v>
      </c>
      <c r="J252" s="169">
        <f t="shared" si="9"/>
        <v>0</v>
      </c>
    </row>
    <row r="253" spans="1:12" s="15" customFormat="1" ht="15" customHeight="1" x14ac:dyDescent="0.2">
      <c r="A253" s="92">
        <v>4413</v>
      </c>
      <c r="B253" s="12"/>
      <c r="C253" s="13"/>
      <c r="D253" s="13"/>
      <c r="E253" s="100" t="s">
        <v>188</v>
      </c>
      <c r="F253" s="99"/>
      <c r="G253" s="90">
        <f>6000000/9*12*2</f>
        <v>16000000</v>
      </c>
      <c r="H253" s="152">
        <v>30933050.579999998</v>
      </c>
      <c r="I253" s="154">
        <f t="shared" si="8"/>
        <v>-14933050.579999998</v>
      </c>
      <c r="J253" s="169">
        <f t="shared" si="9"/>
        <v>0</v>
      </c>
      <c r="K253" s="156"/>
    </row>
    <row r="254" spans="1:12" s="15" customFormat="1" ht="15" hidden="1" customHeight="1" x14ac:dyDescent="0.2">
      <c r="A254" s="92"/>
      <c r="B254" s="72"/>
      <c r="C254" s="73"/>
      <c r="D254" s="73"/>
      <c r="E254" s="100" t="s">
        <v>239</v>
      </c>
      <c r="F254" s="99"/>
      <c r="G254" s="90"/>
      <c r="H254" s="152"/>
      <c r="I254" s="154">
        <f t="shared" si="8"/>
        <v>0</v>
      </c>
      <c r="J254" s="169">
        <f t="shared" si="9"/>
        <v>0</v>
      </c>
    </row>
    <row r="255" spans="1:12" s="15" customFormat="1" ht="15" customHeight="1" x14ac:dyDescent="0.2">
      <c r="A255" s="92">
        <v>4414</v>
      </c>
      <c r="B255" s="72"/>
      <c r="C255" s="73"/>
      <c r="D255" s="73"/>
      <c r="E255" s="125" t="s">
        <v>307</v>
      </c>
      <c r="F255" s="99"/>
      <c r="G255" s="90">
        <f>720000/9*12*2</f>
        <v>1920000</v>
      </c>
      <c r="H255" s="152">
        <v>51007931.840000004</v>
      </c>
      <c r="I255" s="154">
        <f t="shared" si="8"/>
        <v>-49087931.840000004</v>
      </c>
      <c r="J255" s="169">
        <f t="shared" si="9"/>
        <v>0</v>
      </c>
      <c r="K255" s="156"/>
    </row>
    <row r="256" spans="1:12" s="15" customFormat="1" ht="15" customHeight="1" x14ac:dyDescent="0.2">
      <c r="A256" s="92">
        <v>4415</v>
      </c>
      <c r="B256" s="12"/>
      <c r="C256" s="13"/>
      <c r="D256" s="73"/>
      <c r="E256" s="100" t="s">
        <v>218</v>
      </c>
      <c r="F256" s="99"/>
      <c r="G256" s="90">
        <v>30000000</v>
      </c>
      <c r="H256" s="152">
        <v>33343500</v>
      </c>
      <c r="I256" s="154">
        <f t="shared" si="8"/>
        <v>-3343500</v>
      </c>
      <c r="J256" s="169">
        <f t="shared" si="9"/>
        <v>0</v>
      </c>
      <c r="K256" s="156"/>
    </row>
    <row r="257" spans="1:12" s="15" customFormat="1" ht="15" hidden="1" customHeight="1" x14ac:dyDescent="0.2">
      <c r="A257" s="92"/>
      <c r="B257" s="72"/>
      <c r="C257" s="73"/>
      <c r="D257" s="73"/>
      <c r="E257" s="74" t="s">
        <v>228</v>
      </c>
      <c r="F257" s="104"/>
      <c r="G257" s="90"/>
      <c r="H257" s="152"/>
      <c r="I257" s="154">
        <f t="shared" si="8"/>
        <v>0</v>
      </c>
      <c r="J257" s="169">
        <f t="shared" si="9"/>
        <v>0</v>
      </c>
      <c r="K257" s="156"/>
    </row>
    <row r="258" spans="1:12" s="15" customFormat="1" ht="15" customHeight="1" x14ac:dyDescent="0.2">
      <c r="A258" s="92">
        <v>4416</v>
      </c>
      <c r="B258" s="72"/>
      <c r="C258" s="73"/>
      <c r="D258" s="73"/>
      <c r="E258" s="74" t="s">
        <v>386</v>
      </c>
      <c r="F258" s="104"/>
      <c r="G258" s="90">
        <v>0</v>
      </c>
      <c r="H258" s="152">
        <v>199490</v>
      </c>
      <c r="I258" s="154">
        <f t="shared" si="8"/>
        <v>-199490</v>
      </c>
      <c r="J258" s="169">
        <f t="shared" si="9"/>
        <v>0</v>
      </c>
      <c r="K258" s="156"/>
    </row>
    <row r="259" spans="1:12" s="15" customFormat="1" ht="15" customHeight="1" x14ac:dyDescent="0.2">
      <c r="A259" s="92">
        <v>4420</v>
      </c>
      <c r="B259" s="72"/>
      <c r="C259" s="73"/>
      <c r="D259" s="73"/>
      <c r="E259" s="125" t="s">
        <v>187</v>
      </c>
      <c r="F259" s="104"/>
      <c r="G259" s="90">
        <v>5200000</v>
      </c>
      <c r="H259" s="152">
        <v>8320000</v>
      </c>
      <c r="I259" s="154">
        <f t="shared" si="8"/>
        <v>-3120000</v>
      </c>
      <c r="J259" s="169">
        <f t="shared" si="9"/>
        <v>0</v>
      </c>
      <c r="K259" s="156"/>
    </row>
    <row r="260" spans="1:12" s="15" customFormat="1" ht="15" customHeight="1" x14ac:dyDescent="0.2">
      <c r="A260" s="92">
        <v>4424</v>
      </c>
      <c r="B260" s="72"/>
      <c r="C260" s="73"/>
      <c r="D260" s="73"/>
      <c r="E260" s="100" t="s">
        <v>274</v>
      </c>
      <c r="F260" s="104"/>
      <c r="G260" s="90">
        <v>1800000</v>
      </c>
      <c r="H260" s="152">
        <v>2816812</v>
      </c>
      <c r="I260" s="154">
        <f t="shared" si="8"/>
        <v>-1016812</v>
      </c>
      <c r="J260" s="169">
        <f t="shared" si="9"/>
        <v>0</v>
      </c>
      <c r="K260" s="156"/>
    </row>
    <row r="261" spans="1:12" s="15" customFormat="1" ht="15" customHeight="1" x14ac:dyDescent="0.2">
      <c r="A261" s="92">
        <v>4431</v>
      </c>
      <c r="B261" s="72"/>
      <c r="C261" s="73"/>
      <c r="D261" s="73"/>
      <c r="E261" s="100" t="s">
        <v>300</v>
      </c>
      <c r="F261" s="104"/>
      <c r="G261" s="90">
        <v>1000000</v>
      </c>
      <c r="H261" s="152">
        <v>0</v>
      </c>
      <c r="I261" s="154">
        <f t="shared" si="8"/>
        <v>0</v>
      </c>
      <c r="J261" s="169">
        <f t="shared" si="9"/>
        <v>1000000</v>
      </c>
      <c r="L261" s="156"/>
    </row>
    <row r="262" spans="1:12" s="15" customFormat="1" ht="15" customHeight="1" x14ac:dyDescent="0.2">
      <c r="A262" s="92">
        <v>4432</v>
      </c>
      <c r="B262" s="12"/>
      <c r="C262" s="73"/>
      <c r="D262" s="13"/>
      <c r="E262" s="100" t="s">
        <v>273</v>
      </c>
      <c r="F262" s="104"/>
      <c r="G262" s="90">
        <v>3300000</v>
      </c>
      <c r="H262" s="152">
        <v>7097814.8399999999</v>
      </c>
      <c r="I262" s="154">
        <f t="shared" si="8"/>
        <v>-3797814.84</v>
      </c>
      <c r="J262" s="169">
        <f t="shared" si="9"/>
        <v>0</v>
      </c>
      <c r="K262" s="156"/>
    </row>
    <row r="263" spans="1:12" s="15" customFormat="1" ht="15" customHeight="1" x14ac:dyDescent="0.2">
      <c r="A263" s="92">
        <v>4433</v>
      </c>
      <c r="B263" s="72"/>
      <c r="C263" s="73"/>
      <c r="D263" s="73"/>
      <c r="E263" s="75" t="s">
        <v>284</v>
      </c>
      <c r="F263" s="104"/>
      <c r="G263" s="90">
        <v>820000</v>
      </c>
      <c r="H263" s="152">
        <v>1163360</v>
      </c>
      <c r="I263" s="154">
        <f t="shared" si="8"/>
        <v>-343360</v>
      </c>
      <c r="J263" s="169">
        <f t="shared" si="9"/>
        <v>0</v>
      </c>
      <c r="K263" s="156"/>
    </row>
    <row r="264" spans="1:12" s="15" customFormat="1" ht="15" customHeight="1" x14ac:dyDescent="0.2">
      <c r="A264" s="92">
        <v>4434</v>
      </c>
      <c r="B264" s="72"/>
      <c r="C264" s="73"/>
      <c r="D264" s="73"/>
      <c r="E264" s="75" t="s">
        <v>324</v>
      </c>
      <c r="F264" s="104"/>
      <c r="G264" s="90">
        <v>1200000</v>
      </c>
      <c r="H264" s="152">
        <v>809455.2</v>
      </c>
      <c r="I264" s="154">
        <f t="shared" ref="I264:I325" si="10">IF(G264&gt;H264,0,G264-H264)</f>
        <v>0</v>
      </c>
      <c r="J264" s="169">
        <f t="shared" ref="J264:J325" si="11">IF(G264&lt;H264,0,G264-H264)</f>
        <v>390544.80000000005</v>
      </c>
      <c r="L264" s="156"/>
    </row>
    <row r="265" spans="1:12" s="15" customFormat="1" ht="15" customHeight="1" x14ac:dyDescent="0.2">
      <c r="A265" s="92">
        <v>4435</v>
      </c>
      <c r="B265" s="72"/>
      <c r="C265" s="73"/>
      <c r="D265" s="73"/>
      <c r="E265" s="75" t="s">
        <v>285</v>
      </c>
      <c r="F265" s="104"/>
      <c r="G265" s="90">
        <f>234000/9*12*2</f>
        <v>624000</v>
      </c>
      <c r="H265" s="152">
        <v>0</v>
      </c>
      <c r="I265" s="154">
        <f t="shared" si="10"/>
        <v>0</v>
      </c>
      <c r="J265" s="169">
        <f t="shared" si="11"/>
        <v>624000</v>
      </c>
      <c r="L265" s="156"/>
    </row>
    <row r="266" spans="1:12" s="15" customFormat="1" ht="15" customHeight="1" x14ac:dyDescent="0.2">
      <c r="A266" s="92">
        <v>4436</v>
      </c>
      <c r="B266" s="72"/>
      <c r="C266" s="73"/>
      <c r="D266" s="73"/>
      <c r="E266" s="75" t="s">
        <v>292</v>
      </c>
      <c r="F266" s="104"/>
      <c r="G266" s="90">
        <v>500000</v>
      </c>
      <c r="H266" s="152">
        <v>0</v>
      </c>
      <c r="I266" s="154">
        <f t="shared" si="10"/>
        <v>0</v>
      </c>
      <c r="J266" s="169">
        <f t="shared" si="11"/>
        <v>500000</v>
      </c>
      <c r="L266" s="156"/>
    </row>
    <row r="267" spans="1:12" s="15" customFormat="1" ht="15" customHeight="1" x14ac:dyDescent="0.2">
      <c r="A267" s="92">
        <v>4437</v>
      </c>
      <c r="B267" s="72"/>
      <c r="C267" s="73"/>
      <c r="D267" s="73"/>
      <c r="E267" s="74" t="s">
        <v>340</v>
      </c>
      <c r="F267" s="104"/>
      <c r="G267" s="90">
        <v>3000000</v>
      </c>
      <c r="H267" s="152">
        <v>600000</v>
      </c>
      <c r="I267" s="154">
        <f t="shared" si="10"/>
        <v>0</v>
      </c>
      <c r="J267" s="169">
        <f t="shared" si="11"/>
        <v>2400000</v>
      </c>
      <c r="L267" s="156"/>
    </row>
    <row r="268" spans="1:12" s="15" customFormat="1" ht="15" customHeight="1" x14ac:dyDescent="0.2">
      <c r="A268" s="92">
        <v>4441</v>
      </c>
      <c r="B268" s="72"/>
      <c r="C268" s="73"/>
      <c r="D268" s="73"/>
      <c r="E268" s="74" t="s">
        <v>404</v>
      </c>
      <c r="F268" s="104"/>
      <c r="G268" s="90">
        <v>0</v>
      </c>
      <c r="H268" s="152">
        <v>400000</v>
      </c>
      <c r="I268" s="154">
        <f t="shared" si="10"/>
        <v>-400000</v>
      </c>
      <c r="J268" s="169">
        <f t="shared" si="11"/>
        <v>0</v>
      </c>
      <c r="K268" s="156"/>
    </row>
    <row r="269" spans="1:12" s="15" customFormat="1" ht="15" customHeight="1" x14ac:dyDescent="0.2">
      <c r="A269" s="92">
        <v>4446</v>
      </c>
      <c r="B269" s="72"/>
      <c r="C269" s="73"/>
      <c r="D269" s="73"/>
      <c r="E269" s="74" t="s">
        <v>387</v>
      </c>
      <c r="F269" s="104"/>
      <c r="G269" s="90">
        <v>0</v>
      </c>
      <c r="H269" s="152">
        <v>220000</v>
      </c>
      <c r="I269" s="154">
        <f t="shared" si="10"/>
        <v>-220000</v>
      </c>
      <c r="J269" s="169">
        <f t="shared" si="11"/>
        <v>0</v>
      </c>
      <c r="K269" s="156"/>
    </row>
    <row r="270" spans="1:12" s="15" customFormat="1" ht="15" customHeight="1" thickBot="1" x14ac:dyDescent="0.25">
      <c r="A270" s="92">
        <v>4451</v>
      </c>
      <c r="B270" s="72"/>
      <c r="C270" s="73"/>
      <c r="D270" s="73"/>
      <c r="E270" s="74" t="s">
        <v>402</v>
      </c>
      <c r="F270" s="104"/>
      <c r="G270" s="90">
        <v>0</v>
      </c>
      <c r="H270" s="152">
        <v>2431159</v>
      </c>
      <c r="I270" s="154">
        <f t="shared" si="10"/>
        <v>-2431159</v>
      </c>
      <c r="J270" s="169">
        <f t="shared" si="11"/>
        <v>0</v>
      </c>
      <c r="K270" s="156"/>
    </row>
    <row r="271" spans="1:12" s="15" customFormat="1" ht="15" customHeight="1" x14ac:dyDescent="0.2">
      <c r="A271" s="92"/>
      <c r="B271" s="24" t="s">
        <v>16</v>
      </c>
      <c r="C271" s="25"/>
      <c r="D271" s="25"/>
      <c r="E271" s="26"/>
      <c r="F271" s="188"/>
      <c r="G271" s="90"/>
      <c r="H271" s="151"/>
      <c r="I271" s="154">
        <f t="shared" si="10"/>
        <v>0</v>
      </c>
      <c r="J271" s="169">
        <f t="shared" si="11"/>
        <v>0</v>
      </c>
    </row>
    <row r="272" spans="1:12" ht="13.5" thickBot="1" x14ac:dyDescent="0.25">
      <c r="A272" s="92"/>
      <c r="B272" s="27" t="s">
        <v>17</v>
      </c>
      <c r="C272" s="28"/>
      <c r="D272" s="28"/>
      <c r="E272" s="29"/>
      <c r="F272" s="189"/>
      <c r="G272" s="90">
        <f>+G6-G133</f>
        <v>104266609.53999996</v>
      </c>
      <c r="H272" s="110">
        <f>+H6-H133</f>
        <v>17851961.680000067</v>
      </c>
      <c r="I272" s="154">
        <f t="shared" si="10"/>
        <v>0</v>
      </c>
      <c r="J272" s="169">
        <f t="shared" si="11"/>
        <v>86414647.859999895</v>
      </c>
    </row>
    <row r="273" spans="1:11" s="31" customFormat="1" ht="14.25" customHeight="1" x14ac:dyDescent="0.2">
      <c r="A273" s="94">
        <v>2</v>
      </c>
      <c r="B273" s="5" t="s">
        <v>18</v>
      </c>
      <c r="C273" s="6"/>
      <c r="D273" s="6"/>
      <c r="E273" s="30"/>
      <c r="F273" s="7"/>
      <c r="G273" s="90">
        <f>+G286+G283</f>
        <v>491150000</v>
      </c>
      <c r="H273" s="110">
        <f>+H286+H283</f>
        <v>77417800.429999992</v>
      </c>
      <c r="I273" s="154">
        <f t="shared" si="10"/>
        <v>0</v>
      </c>
      <c r="J273" s="169">
        <f t="shared" si="11"/>
        <v>413732199.56999999</v>
      </c>
    </row>
    <row r="274" spans="1:11" hidden="1" x14ac:dyDescent="0.2">
      <c r="A274" s="92"/>
      <c r="B274" s="12"/>
      <c r="C274" s="13"/>
      <c r="D274" s="13"/>
      <c r="E274" s="23" t="s">
        <v>169</v>
      </c>
      <c r="F274" s="14"/>
      <c r="G274" s="90"/>
      <c r="H274" s="110"/>
      <c r="I274" s="154">
        <f t="shared" si="10"/>
        <v>0</v>
      </c>
      <c r="J274" s="169">
        <f t="shared" si="11"/>
        <v>0</v>
      </c>
    </row>
    <row r="275" spans="1:11" hidden="1" x14ac:dyDescent="0.2">
      <c r="A275" s="92"/>
      <c r="B275" s="12"/>
      <c r="C275" s="13"/>
      <c r="D275" s="13"/>
      <c r="E275" s="23" t="s">
        <v>170</v>
      </c>
      <c r="F275" s="14"/>
      <c r="G275" s="90"/>
      <c r="H275" s="110"/>
      <c r="I275" s="154">
        <f t="shared" si="10"/>
        <v>0</v>
      </c>
      <c r="J275" s="169">
        <f t="shared" si="11"/>
        <v>0</v>
      </c>
    </row>
    <row r="276" spans="1:11" hidden="1" x14ac:dyDescent="0.2">
      <c r="A276" s="92"/>
      <c r="B276" s="12"/>
      <c r="C276" s="13"/>
      <c r="D276" s="13"/>
      <c r="E276" s="23" t="s">
        <v>171</v>
      </c>
      <c r="F276" s="14"/>
      <c r="G276" s="90"/>
      <c r="H276" s="110"/>
      <c r="I276" s="154">
        <f t="shared" si="10"/>
        <v>0</v>
      </c>
      <c r="J276" s="169">
        <f t="shared" si="11"/>
        <v>0</v>
      </c>
    </row>
    <row r="277" spans="1:11" hidden="1" x14ac:dyDescent="0.2">
      <c r="A277" s="92"/>
      <c r="B277" s="12"/>
      <c r="C277" s="13"/>
      <c r="D277" s="13"/>
      <c r="E277" s="23" t="s">
        <v>172</v>
      </c>
      <c r="F277" s="14"/>
      <c r="G277" s="90"/>
      <c r="H277" s="110"/>
      <c r="I277" s="154">
        <f t="shared" si="10"/>
        <v>0</v>
      </c>
      <c r="J277" s="169">
        <f t="shared" si="11"/>
        <v>0</v>
      </c>
    </row>
    <row r="278" spans="1:11" hidden="1" x14ac:dyDescent="0.2">
      <c r="A278" s="92"/>
      <c r="B278" s="12"/>
      <c r="C278" s="13"/>
      <c r="D278" s="13"/>
      <c r="E278" s="23" t="s">
        <v>173</v>
      </c>
      <c r="F278" s="14"/>
      <c r="G278" s="90"/>
      <c r="H278" s="110"/>
      <c r="I278" s="154">
        <f t="shared" si="10"/>
        <v>0</v>
      </c>
      <c r="J278" s="169">
        <f t="shared" si="11"/>
        <v>0</v>
      </c>
    </row>
    <row r="279" spans="1:11" hidden="1" x14ac:dyDescent="0.2">
      <c r="A279" s="92"/>
      <c r="B279" s="12"/>
      <c r="C279" s="13"/>
      <c r="D279" s="13"/>
      <c r="E279" s="23" t="s">
        <v>174</v>
      </c>
      <c r="F279" s="14"/>
      <c r="G279" s="90"/>
      <c r="H279" s="110"/>
      <c r="I279" s="154">
        <f t="shared" si="10"/>
        <v>0</v>
      </c>
      <c r="J279" s="169">
        <f t="shared" si="11"/>
        <v>0</v>
      </c>
    </row>
    <row r="280" spans="1:11" hidden="1" x14ac:dyDescent="0.2">
      <c r="A280" s="92"/>
      <c r="B280" s="12"/>
      <c r="C280" s="13"/>
      <c r="D280" s="13"/>
      <c r="E280" s="23" t="s">
        <v>175</v>
      </c>
      <c r="F280" s="14"/>
      <c r="G280" s="90"/>
      <c r="H280" s="110"/>
      <c r="I280" s="154">
        <f t="shared" si="10"/>
        <v>0</v>
      </c>
      <c r="J280" s="169">
        <f t="shared" si="11"/>
        <v>0</v>
      </c>
    </row>
    <row r="281" spans="1:11" hidden="1" x14ac:dyDescent="0.2">
      <c r="A281" s="92"/>
      <c r="B281" s="12"/>
      <c r="C281" s="13"/>
      <c r="D281" s="13"/>
      <c r="E281" s="23" t="s">
        <v>176</v>
      </c>
      <c r="F281" s="14"/>
      <c r="G281" s="90"/>
      <c r="H281" s="110"/>
      <c r="I281" s="154">
        <f t="shared" si="10"/>
        <v>0</v>
      </c>
      <c r="J281" s="169">
        <f t="shared" si="11"/>
        <v>0</v>
      </c>
    </row>
    <row r="282" spans="1:11" hidden="1" x14ac:dyDescent="0.2">
      <c r="A282" s="92"/>
      <c r="B282" s="12"/>
      <c r="C282" s="13"/>
      <c r="D282" s="13"/>
      <c r="E282" s="23" t="s">
        <v>183</v>
      </c>
      <c r="F282" s="14"/>
      <c r="G282" s="90"/>
      <c r="H282" s="110"/>
      <c r="I282" s="154">
        <f t="shared" si="10"/>
        <v>0</v>
      </c>
      <c r="J282" s="169">
        <f t="shared" si="11"/>
        <v>0</v>
      </c>
    </row>
    <row r="283" spans="1:11" x14ac:dyDescent="0.2">
      <c r="A283" s="92">
        <v>21</v>
      </c>
      <c r="B283" s="12"/>
      <c r="C283" s="13"/>
      <c r="D283" s="13" t="s">
        <v>265</v>
      </c>
      <c r="E283" s="23"/>
      <c r="F283" s="14"/>
      <c r="G283" s="90">
        <f>+G284</f>
        <v>1000000</v>
      </c>
      <c r="H283" s="110">
        <f>+H284+H285</f>
        <v>5084734.41</v>
      </c>
      <c r="I283" s="154">
        <f t="shared" si="10"/>
        <v>-4084734.41</v>
      </c>
      <c r="J283" s="169">
        <f t="shared" si="11"/>
        <v>0</v>
      </c>
    </row>
    <row r="284" spans="1:11" x14ac:dyDescent="0.2">
      <c r="A284" s="92">
        <v>21101</v>
      </c>
      <c r="B284" s="12"/>
      <c r="C284" s="13"/>
      <c r="D284" s="13"/>
      <c r="E284" s="128" t="s">
        <v>266</v>
      </c>
      <c r="F284" s="14"/>
      <c r="G284" s="90">
        <v>1000000</v>
      </c>
      <c r="H284" s="152">
        <v>1284734.4099999999</v>
      </c>
      <c r="I284" s="154">
        <f t="shared" si="10"/>
        <v>-284734.40999999992</v>
      </c>
      <c r="J284" s="169">
        <f t="shared" si="11"/>
        <v>0</v>
      </c>
      <c r="K284" s="106"/>
    </row>
    <row r="285" spans="1:11" x14ac:dyDescent="0.2">
      <c r="A285" s="92"/>
      <c r="B285" s="12"/>
      <c r="C285" s="13"/>
      <c r="D285" s="13"/>
      <c r="E285" s="128" t="s">
        <v>377</v>
      </c>
      <c r="F285" s="14"/>
      <c r="G285" s="90">
        <v>0</v>
      </c>
      <c r="H285" s="152">
        <v>3800000</v>
      </c>
      <c r="I285" s="154">
        <f t="shared" si="10"/>
        <v>-3800000</v>
      </c>
      <c r="J285" s="169">
        <f t="shared" si="11"/>
        <v>0</v>
      </c>
    </row>
    <row r="286" spans="1:11" s="15" customFormat="1" ht="15" customHeight="1" x14ac:dyDescent="0.2">
      <c r="A286" s="92">
        <v>22</v>
      </c>
      <c r="B286" s="12"/>
      <c r="C286" s="13"/>
      <c r="D286" s="13" t="s">
        <v>19</v>
      </c>
      <c r="E286" s="23"/>
      <c r="F286" s="14"/>
      <c r="G286" s="90">
        <f>+G291+G301</f>
        <v>490150000</v>
      </c>
      <c r="H286" s="110">
        <f>+H291+H301</f>
        <v>72333066.019999996</v>
      </c>
      <c r="I286" s="154">
        <f t="shared" si="10"/>
        <v>0</v>
      </c>
      <c r="J286" s="169">
        <f t="shared" si="11"/>
        <v>417816933.98000002</v>
      </c>
    </row>
    <row r="287" spans="1:11" s="15" customFormat="1" ht="15" hidden="1" customHeight="1" x14ac:dyDescent="0.2">
      <c r="A287" s="92"/>
      <c r="B287" s="12"/>
      <c r="C287" s="13"/>
      <c r="D287" s="13"/>
      <c r="E287" s="23" t="s">
        <v>160</v>
      </c>
      <c r="F287" s="14"/>
      <c r="G287" s="90"/>
      <c r="H287" s="110"/>
      <c r="I287" s="154">
        <f t="shared" si="10"/>
        <v>0</v>
      </c>
      <c r="J287" s="169">
        <f t="shared" si="11"/>
        <v>0</v>
      </c>
    </row>
    <row r="288" spans="1:11" s="15" customFormat="1" ht="15" hidden="1" customHeight="1" x14ac:dyDescent="0.2">
      <c r="A288" s="92"/>
      <c r="B288" s="12"/>
      <c r="C288" s="13"/>
      <c r="D288" s="13"/>
      <c r="E288" s="23" t="s">
        <v>161</v>
      </c>
      <c r="F288" s="14"/>
      <c r="G288" s="90"/>
      <c r="H288" s="110"/>
      <c r="I288" s="154">
        <f t="shared" si="10"/>
        <v>0</v>
      </c>
      <c r="J288" s="169">
        <f t="shared" si="11"/>
        <v>0</v>
      </c>
    </row>
    <row r="289" spans="1:11" s="15" customFormat="1" ht="15" hidden="1" customHeight="1" x14ac:dyDescent="0.2">
      <c r="A289" s="92"/>
      <c r="B289" s="12"/>
      <c r="C289" s="13"/>
      <c r="D289" s="13"/>
      <c r="E289" s="23" t="s">
        <v>162</v>
      </c>
      <c r="F289" s="14"/>
      <c r="G289" s="90"/>
      <c r="H289" s="110"/>
      <c r="I289" s="154">
        <f t="shared" si="10"/>
        <v>0</v>
      </c>
      <c r="J289" s="169">
        <f t="shared" si="11"/>
        <v>0</v>
      </c>
    </row>
    <row r="290" spans="1:11" s="15" customFormat="1" ht="15" hidden="1" customHeight="1" x14ac:dyDescent="0.2">
      <c r="A290" s="92"/>
      <c r="B290" s="12"/>
      <c r="C290" s="13"/>
      <c r="D290" s="13"/>
      <c r="E290" s="23" t="s">
        <v>163</v>
      </c>
      <c r="F290" s="14"/>
      <c r="G290" s="90"/>
      <c r="H290" s="110"/>
      <c r="I290" s="154">
        <f t="shared" si="10"/>
        <v>0</v>
      </c>
      <c r="J290" s="169">
        <f t="shared" si="11"/>
        <v>0</v>
      </c>
    </row>
    <row r="291" spans="1:11" s="15" customFormat="1" ht="15" customHeight="1" x14ac:dyDescent="0.2">
      <c r="A291" s="92">
        <v>222</v>
      </c>
      <c r="B291" s="12"/>
      <c r="C291" s="13"/>
      <c r="D291" s="13"/>
      <c r="E291" s="23" t="s">
        <v>242</v>
      </c>
      <c r="F291" s="14"/>
      <c r="G291" s="90">
        <f>+G292</f>
        <v>78000000</v>
      </c>
      <c r="H291" s="110">
        <f>+H292</f>
        <v>16149711.52</v>
      </c>
      <c r="I291" s="154">
        <f t="shared" si="10"/>
        <v>0</v>
      </c>
      <c r="J291" s="169">
        <f t="shared" si="11"/>
        <v>61850288.480000004</v>
      </c>
    </row>
    <row r="292" spans="1:11" s="15" customFormat="1" ht="15" customHeight="1" x14ac:dyDescent="0.2">
      <c r="A292" s="92">
        <v>2221</v>
      </c>
      <c r="B292" s="12"/>
      <c r="C292" s="13"/>
      <c r="D292" s="13"/>
      <c r="E292" s="23" t="s">
        <v>267</v>
      </c>
      <c r="F292" s="14"/>
      <c r="G292" s="90">
        <f>+G297+G298+G299</f>
        <v>78000000</v>
      </c>
      <c r="H292" s="110">
        <f>+H297+H298+H299+H300</f>
        <v>16149711.52</v>
      </c>
      <c r="I292" s="154">
        <f t="shared" si="10"/>
        <v>0</v>
      </c>
      <c r="J292" s="169">
        <f t="shared" si="11"/>
        <v>61850288.480000004</v>
      </c>
    </row>
    <row r="293" spans="1:11" s="15" customFormat="1" ht="15" hidden="1" customHeight="1" x14ac:dyDescent="0.2">
      <c r="A293" s="92"/>
      <c r="B293" s="12"/>
      <c r="C293" s="13"/>
      <c r="D293" s="13"/>
      <c r="E293" s="23"/>
      <c r="F293" s="14"/>
      <c r="G293" s="90"/>
      <c r="H293" s="151"/>
      <c r="I293" s="154">
        <f t="shared" si="10"/>
        <v>0</v>
      </c>
      <c r="J293" s="169">
        <f t="shared" si="11"/>
        <v>0</v>
      </c>
    </row>
    <row r="294" spans="1:11" s="15" customFormat="1" ht="15" hidden="1" customHeight="1" x14ac:dyDescent="0.2">
      <c r="A294" s="92"/>
      <c r="B294" s="12"/>
      <c r="C294" s="13"/>
      <c r="D294" s="13"/>
      <c r="E294" s="23"/>
      <c r="F294" s="14"/>
      <c r="G294" s="90"/>
      <c r="H294" s="151"/>
      <c r="I294" s="154">
        <f t="shared" si="10"/>
        <v>0</v>
      </c>
      <c r="J294" s="169">
        <f t="shared" si="11"/>
        <v>0</v>
      </c>
    </row>
    <row r="295" spans="1:11" s="15" customFormat="1" ht="15" hidden="1" customHeight="1" x14ac:dyDescent="0.2">
      <c r="A295" s="92"/>
      <c r="B295" s="12"/>
      <c r="C295" s="13"/>
      <c r="D295" s="13"/>
      <c r="E295" s="23"/>
      <c r="F295" s="14"/>
      <c r="G295" s="90"/>
      <c r="H295" s="151"/>
      <c r="I295" s="154">
        <f t="shared" si="10"/>
        <v>0</v>
      </c>
      <c r="J295" s="169">
        <f t="shared" si="11"/>
        <v>0</v>
      </c>
    </row>
    <row r="296" spans="1:11" s="15" customFormat="1" ht="15" hidden="1" customHeight="1" x14ac:dyDescent="0.2">
      <c r="A296" s="92"/>
      <c r="B296" s="12"/>
      <c r="C296" s="13"/>
      <c r="D296" s="13"/>
      <c r="E296" s="23" t="s">
        <v>241</v>
      </c>
      <c r="F296" s="14"/>
      <c r="G296" s="90">
        <v>0</v>
      </c>
      <c r="H296" s="151"/>
      <c r="I296" s="154">
        <f t="shared" si="10"/>
        <v>0</v>
      </c>
      <c r="J296" s="169">
        <f t="shared" si="11"/>
        <v>0</v>
      </c>
    </row>
    <row r="297" spans="1:11" s="15" customFormat="1" ht="15" customHeight="1" x14ac:dyDescent="0.2">
      <c r="A297" s="92">
        <v>2222</v>
      </c>
      <c r="B297" s="12"/>
      <c r="C297" s="13"/>
      <c r="D297" s="13"/>
      <c r="E297" s="128" t="s">
        <v>362</v>
      </c>
      <c r="F297" s="14"/>
      <c r="G297" s="90">
        <v>50000000</v>
      </c>
      <c r="H297" s="162">
        <v>0</v>
      </c>
      <c r="I297" s="154">
        <f t="shared" si="10"/>
        <v>0</v>
      </c>
      <c r="J297" s="169">
        <f t="shared" si="11"/>
        <v>50000000</v>
      </c>
    </row>
    <row r="298" spans="1:11" s="15" customFormat="1" ht="15" customHeight="1" x14ac:dyDescent="0.2">
      <c r="A298" s="92">
        <v>2223</v>
      </c>
      <c r="B298" s="12"/>
      <c r="C298" s="13"/>
      <c r="D298" s="13"/>
      <c r="E298" s="128" t="s">
        <v>344</v>
      </c>
      <c r="F298" s="14"/>
      <c r="G298" s="90">
        <v>25000000</v>
      </c>
      <c r="H298" s="152">
        <v>11149711.52</v>
      </c>
      <c r="I298" s="154">
        <f t="shared" si="10"/>
        <v>0</v>
      </c>
      <c r="J298" s="169">
        <f t="shared" si="11"/>
        <v>13850288.48</v>
      </c>
    </row>
    <row r="299" spans="1:11" s="15" customFormat="1" ht="15" customHeight="1" x14ac:dyDescent="0.2">
      <c r="A299" s="92">
        <v>2224</v>
      </c>
      <c r="B299" s="12"/>
      <c r="C299" s="13"/>
      <c r="D299" s="13"/>
      <c r="E299" s="128" t="s">
        <v>363</v>
      </c>
      <c r="F299" s="14"/>
      <c r="G299" s="90">
        <v>3000000</v>
      </c>
      <c r="H299" s="152">
        <v>0</v>
      </c>
      <c r="I299" s="154">
        <f t="shared" si="10"/>
        <v>0</v>
      </c>
      <c r="J299" s="169">
        <f t="shared" si="11"/>
        <v>3000000</v>
      </c>
    </row>
    <row r="300" spans="1:11" s="15" customFormat="1" ht="15" customHeight="1" x14ac:dyDescent="0.2">
      <c r="A300" s="92"/>
      <c r="B300" s="12"/>
      <c r="C300" s="13"/>
      <c r="D300" s="13"/>
      <c r="E300" s="128" t="s">
        <v>378</v>
      </c>
      <c r="F300" s="14"/>
      <c r="G300" s="90">
        <v>0</v>
      </c>
      <c r="H300" s="152">
        <v>5000000</v>
      </c>
      <c r="I300" s="154">
        <f t="shared" si="10"/>
        <v>-5000000</v>
      </c>
      <c r="J300" s="169">
        <f t="shared" si="11"/>
        <v>0</v>
      </c>
    </row>
    <row r="301" spans="1:11" s="15" customFormat="1" ht="15" customHeight="1" x14ac:dyDescent="0.2">
      <c r="A301" s="92">
        <v>223</v>
      </c>
      <c r="B301" s="12"/>
      <c r="C301" s="13"/>
      <c r="D301" s="13"/>
      <c r="E301" s="23" t="s">
        <v>164</v>
      </c>
      <c r="F301" s="14"/>
      <c r="G301" s="129">
        <f>+G302</f>
        <v>412150000</v>
      </c>
      <c r="H301" s="129">
        <f>+H302</f>
        <v>56183354.5</v>
      </c>
      <c r="I301" s="154">
        <f t="shared" si="10"/>
        <v>0</v>
      </c>
      <c r="J301" s="169">
        <f t="shared" si="11"/>
        <v>355966645.5</v>
      </c>
    </row>
    <row r="302" spans="1:11" s="15" customFormat="1" ht="15" customHeight="1" x14ac:dyDescent="0.2">
      <c r="A302" s="92">
        <v>2231</v>
      </c>
      <c r="B302" s="12"/>
      <c r="C302" s="13"/>
      <c r="D302" s="13"/>
      <c r="E302" s="23" t="s">
        <v>288</v>
      </c>
      <c r="F302" s="14"/>
      <c r="G302" s="129">
        <f>+G303+G304+G307+G305+G306+G308</f>
        <v>412150000</v>
      </c>
      <c r="H302" s="129">
        <f>+H303+H304+H307+H305+H306+H308+H309</f>
        <v>56183354.5</v>
      </c>
      <c r="I302" s="154">
        <f t="shared" si="10"/>
        <v>0</v>
      </c>
      <c r="J302" s="169">
        <f t="shared" si="11"/>
        <v>355966645.5</v>
      </c>
    </row>
    <row r="303" spans="1:11" s="15" customFormat="1" ht="15" customHeight="1" x14ac:dyDescent="0.2">
      <c r="A303" s="92">
        <v>22311</v>
      </c>
      <c r="B303" s="12"/>
      <c r="C303" s="13"/>
      <c r="D303" s="13"/>
      <c r="E303" s="128" t="s">
        <v>289</v>
      </c>
      <c r="F303" s="14"/>
      <c r="G303" s="129">
        <v>4000000</v>
      </c>
      <c r="H303" s="152">
        <f>10059505.17+911179</f>
        <v>10970684.17</v>
      </c>
      <c r="I303" s="154">
        <f t="shared" si="10"/>
        <v>-6970684.1699999999</v>
      </c>
      <c r="J303" s="169">
        <f t="shared" si="11"/>
        <v>0</v>
      </c>
      <c r="K303" s="156"/>
    </row>
    <row r="304" spans="1:11" s="15" customFormat="1" ht="15" customHeight="1" x14ac:dyDescent="0.2">
      <c r="A304" s="92">
        <f>+A303+1</f>
        <v>22312</v>
      </c>
      <c r="B304" s="12"/>
      <c r="C304" s="13"/>
      <c r="D304" s="13"/>
      <c r="E304" s="128" t="s">
        <v>290</v>
      </c>
      <c r="F304" s="14"/>
      <c r="G304" s="129">
        <v>193150000</v>
      </c>
      <c r="H304" s="152">
        <v>0</v>
      </c>
      <c r="I304" s="154">
        <f t="shared" si="10"/>
        <v>0</v>
      </c>
      <c r="J304" s="169">
        <f t="shared" si="11"/>
        <v>193150000</v>
      </c>
    </row>
    <row r="305" spans="1:12" s="15" customFormat="1" ht="15" customHeight="1" x14ac:dyDescent="0.2">
      <c r="A305" s="92">
        <f t="shared" ref="A305:A308" si="12">+A304+1</f>
        <v>22313</v>
      </c>
      <c r="B305" s="12"/>
      <c r="C305" s="13"/>
      <c r="D305" s="13"/>
      <c r="E305" s="128" t="s">
        <v>337</v>
      </c>
      <c r="F305" s="14"/>
      <c r="G305" s="129">
        <v>80000000</v>
      </c>
      <c r="H305" s="152">
        <v>0</v>
      </c>
      <c r="I305" s="154">
        <f t="shared" si="10"/>
        <v>0</v>
      </c>
      <c r="J305" s="169">
        <f t="shared" si="11"/>
        <v>80000000</v>
      </c>
    </row>
    <row r="306" spans="1:12" s="15" customFormat="1" ht="15" customHeight="1" x14ac:dyDescent="0.2">
      <c r="A306" s="92">
        <f t="shared" si="12"/>
        <v>22314</v>
      </c>
      <c r="B306" s="12"/>
      <c r="C306" s="13"/>
      <c r="D306" s="13"/>
      <c r="E306" s="128" t="s">
        <v>359</v>
      </c>
      <c r="F306" s="14"/>
      <c r="G306" s="129">
        <v>70000000</v>
      </c>
      <c r="H306" s="152">
        <f>39862664.8+4735332.51</f>
        <v>44597997.309999995</v>
      </c>
      <c r="I306" s="154">
        <f t="shared" si="10"/>
        <v>0</v>
      </c>
      <c r="J306" s="169">
        <f t="shared" si="11"/>
        <v>25402002.690000005</v>
      </c>
    </row>
    <row r="307" spans="1:12" s="15" customFormat="1" ht="15" customHeight="1" x14ac:dyDescent="0.2">
      <c r="A307" s="92">
        <f t="shared" si="12"/>
        <v>22315</v>
      </c>
      <c r="B307" s="12"/>
      <c r="C307" s="13"/>
      <c r="D307" s="13"/>
      <c r="E307" s="128" t="s">
        <v>325</v>
      </c>
      <c r="F307" s="14"/>
      <c r="G307" s="129">
        <v>15000000</v>
      </c>
      <c r="H307" s="152">
        <v>0</v>
      </c>
      <c r="I307" s="154">
        <f t="shared" si="10"/>
        <v>0</v>
      </c>
      <c r="J307" s="169">
        <f t="shared" si="11"/>
        <v>15000000</v>
      </c>
    </row>
    <row r="308" spans="1:12" s="15" customFormat="1" ht="15" customHeight="1" x14ac:dyDescent="0.2">
      <c r="A308" s="92">
        <f t="shared" si="12"/>
        <v>22316</v>
      </c>
      <c r="B308" s="12"/>
      <c r="C308" s="13"/>
      <c r="D308" s="13"/>
      <c r="E308" s="128" t="s">
        <v>360</v>
      </c>
      <c r="F308" s="14"/>
      <c r="G308" s="129">
        <v>50000000</v>
      </c>
      <c r="H308" s="152">
        <v>0</v>
      </c>
      <c r="I308" s="154">
        <f t="shared" si="10"/>
        <v>0</v>
      </c>
      <c r="J308" s="169">
        <f t="shared" si="11"/>
        <v>50000000</v>
      </c>
    </row>
    <row r="309" spans="1:12" s="15" customFormat="1" ht="15" customHeight="1" x14ac:dyDescent="0.2">
      <c r="A309" s="92"/>
      <c r="B309" s="12"/>
      <c r="C309" s="13"/>
      <c r="D309" s="13"/>
      <c r="E309" s="128" t="s">
        <v>380</v>
      </c>
      <c r="F309" s="14"/>
      <c r="G309" s="129">
        <v>0</v>
      </c>
      <c r="H309" s="152">
        <v>614673.02</v>
      </c>
      <c r="I309" s="154">
        <f t="shared" si="10"/>
        <v>-614673.02</v>
      </c>
      <c r="J309" s="169">
        <f t="shared" si="11"/>
        <v>0</v>
      </c>
    </row>
    <row r="310" spans="1:12" s="17" customFormat="1" ht="15" customHeight="1" x14ac:dyDescent="0.2">
      <c r="A310" s="92">
        <v>6</v>
      </c>
      <c r="B310" s="12" t="s">
        <v>20</v>
      </c>
      <c r="C310" s="13"/>
      <c r="D310" s="13"/>
      <c r="E310" s="23"/>
      <c r="F310" s="14"/>
      <c r="G310" s="90">
        <f>+G311</f>
        <v>557710000</v>
      </c>
      <c r="H310" s="110">
        <f>+H311</f>
        <v>173345606.85000002</v>
      </c>
      <c r="I310" s="154">
        <f t="shared" si="10"/>
        <v>0</v>
      </c>
      <c r="J310" s="169">
        <f t="shared" si="11"/>
        <v>384364393.14999998</v>
      </c>
    </row>
    <row r="311" spans="1:12" x14ac:dyDescent="0.2">
      <c r="A311" s="92">
        <v>61</v>
      </c>
      <c r="B311" s="12"/>
      <c r="C311" s="13"/>
      <c r="D311" s="13" t="s">
        <v>45</v>
      </c>
      <c r="E311" s="23"/>
      <c r="F311" s="14"/>
      <c r="G311" s="90">
        <f>+G312+G327</f>
        <v>557710000</v>
      </c>
      <c r="H311" s="110">
        <f>+H312+H327</f>
        <v>173345606.85000002</v>
      </c>
      <c r="I311" s="154">
        <f t="shared" si="10"/>
        <v>0</v>
      </c>
      <c r="J311" s="169">
        <f t="shared" si="11"/>
        <v>384364393.14999998</v>
      </c>
    </row>
    <row r="312" spans="1:12" s="32" customFormat="1" ht="15" customHeight="1" x14ac:dyDescent="0.2">
      <c r="A312" s="92">
        <v>611</v>
      </c>
      <c r="B312" s="12"/>
      <c r="C312" s="13"/>
      <c r="D312" s="13" t="s">
        <v>21</v>
      </c>
      <c r="E312" s="23"/>
      <c r="F312" s="14"/>
      <c r="G312" s="90">
        <f>+G314+G317+G318+G319+G320</f>
        <v>59000000</v>
      </c>
      <c r="H312" s="110">
        <f>+H314+H317+H318+H319+H320</f>
        <v>13154517.4</v>
      </c>
      <c r="I312" s="154">
        <f t="shared" si="10"/>
        <v>0</v>
      </c>
      <c r="J312" s="169">
        <f t="shared" si="11"/>
        <v>45845482.600000001</v>
      </c>
    </row>
    <row r="313" spans="1:12" s="32" customFormat="1" ht="15" hidden="1" customHeight="1" x14ac:dyDescent="0.2">
      <c r="A313" s="92"/>
      <c r="B313" s="12"/>
      <c r="C313" s="13"/>
      <c r="D313" s="13"/>
      <c r="E313" s="23" t="s">
        <v>77</v>
      </c>
      <c r="F313" s="14"/>
      <c r="G313" s="90"/>
      <c r="H313" s="163"/>
      <c r="I313" s="154">
        <f t="shared" si="10"/>
        <v>0</v>
      </c>
      <c r="J313" s="169">
        <f t="shared" si="11"/>
        <v>0</v>
      </c>
    </row>
    <row r="314" spans="1:12" s="32" customFormat="1" ht="15" customHeight="1" x14ac:dyDescent="0.2">
      <c r="A314" s="92">
        <v>61113</v>
      </c>
      <c r="B314" s="12"/>
      <c r="C314" s="13"/>
      <c r="D314" s="13"/>
      <c r="E314" s="128" t="s">
        <v>224</v>
      </c>
      <c r="F314" s="14"/>
      <c r="G314" s="90">
        <v>4000000</v>
      </c>
      <c r="H314" s="152">
        <v>760769</v>
      </c>
      <c r="I314" s="154">
        <f t="shared" si="10"/>
        <v>0</v>
      </c>
      <c r="J314" s="169">
        <f t="shared" si="11"/>
        <v>3239231</v>
      </c>
      <c r="L314" s="160"/>
    </row>
    <row r="315" spans="1:12" s="32" customFormat="1" ht="15" hidden="1" customHeight="1" x14ac:dyDescent="0.2">
      <c r="A315" s="92"/>
      <c r="B315" s="12"/>
      <c r="C315" s="13"/>
      <c r="D315" s="13"/>
      <c r="E315" s="128"/>
      <c r="F315" s="14"/>
      <c r="G315" s="90"/>
      <c r="H315" s="152"/>
      <c r="I315" s="154">
        <f t="shared" si="10"/>
        <v>0</v>
      </c>
      <c r="J315" s="169">
        <f t="shared" si="11"/>
        <v>0</v>
      </c>
    </row>
    <row r="316" spans="1:12" s="32" customFormat="1" ht="15" hidden="1" customHeight="1" x14ac:dyDescent="0.2">
      <c r="A316" s="92"/>
      <c r="B316" s="12"/>
      <c r="C316" s="13"/>
      <c r="D316" s="13"/>
      <c r="E316" s="128"/>
      <c r="F316" s="14"/>
      <c r="G316" s="90"/>
      <c r="H316" s="152"/>
      <c r="I316" s="154">
        <f t="shared" si="10"/>
        <v>0</v>
      </c>
      <c r="J316" s="169">
        <f t="shared" si="11"/>
        <v>0</v>
      </c>
    </row>
    <row r="317" spans="1:12" s="32" customFormat="1" ht="15" customHeight="1" x14ac:dyDescent="0.2">
      <c r="A317" s="92">
        <v>61114</v>
      </c>
      <c r="B317" s="12"/>
      <c r="C317" s="13"/>
      <c r="D317" s="13"/>
      <c r="E317" s="128" t="s">
        <v>246</v>
      </c>
      <c r="F317" s="14"/>
      <c r="G317" s="90">
        <v>1000000</v>
      </c>
      <c r="H317" s="152">
        <v>4622615.37</v>
      </c>
      <c r="I317" s="154">
        <f t="shared" si="10"/>
        <v>-3622615.37</v>
      </c>
      <c r="J317" s="169">
        <f t="shared" si="11"/>
        <v>0</v>
      </c>
      <c r="K317" s="160"/>
    </row>
    <row r="318" spans="1:12" s="32" customFormat="1" ht="15" customHeight="1" x14ac:dyDescent="0.2">
      <c r="A318" s="92">
        <v>61115</v>
      </c>
      <c r="B318" s="12"/>
      <c r="C318" s="13"/>
      <c r="D318" s="13"/>
      <c r="E318" s="128" t="s">
        <v>275</v>
      </c>
      <c r="F318" s="14"/>
      <c r="G318" s="103">
        <v>2000000</v>
      </c>
      <c r="H318" s="152">
        <v>5201359.03</v>
      </c>
      <c r="I318" s="154">
        <f t="shared" si="10"/>
        <v>-3201359.0300000003</v>
      </c>
      <c r="J318" s="169">
        <f t="shared" si="11"/>
        <v>0</v>
      </c>
      <c r="K318" s="160"/>
    </row>
    <row r="319" spans="1:12" s="32" customFormat="1" ht="15" customHeight="1" x14ac:dyDescent="0.2">
      <c r="A319" s="92">
        <v>61116</v>
      </c>
      <c r="B319" s="12"/>
      <c r="C319" s="13"/>
      <c r="D319" s="13"/>
      <c r="E319" s="128" t="s">
        <v>283</v>
      </c>
      <c r="F319" s="14"/>
      <c r="G319" s="90">
        <v>50000000</v>
      </c>
      <c r="H319" s="152">
        <v>0</v>
      </c>
      <c r="I319" s="154">
        <f t="shared" si="10"/>
        <v>0</v>
      </c>
      <c r="J319" s="169">
        <f t="shared" si="11"/>
        <v>50000000</v>
      </c>
      <c r="L319" s="160"/>
    </row>
    <row r="320" spans="1:12" s="32" customFormat="1" ht="15" customHeight="1" x14ac:dyDescent="0.2">
      <c r="A320" s="92">
        <v>61117</v>
      </c>
      <c r="B320" s="12"/>
      <c r="C320" s="13"/>
      <c r="D320" s="13"/>
      <c r="E320" s="128" t="s">
        <v>276</v>
      </c>
      <c r="F320" s="14"/>
      <c r="G320" s="90">
        <v>2000000</v>
      </c>
      <c r="H320" s="152">
        <v>2569774</v>
      </c>
      <c r="I320" s="154">
        <f t="shared" si="10"/>
        <v>-569774</v>
      </c>
      <c r="J320" s="169">
        <f t="shared" si="11"/>
        <v>0</v>
      </c>
      <c r="K320" s="160"/>
    </row>
    <row r="321" spans="1:12" s="32" customFormat="1" ht="15" hidden="1" customHeight="1" x14ac:dyDescent="0.2">
      <c r="A321" s="92"/>
      <c r="B321" s="12"/>
      <c r="C321" s="13"/>
      <c r="D321" s="13"/>
      <c r="E321" s="23" t="s">
        <v>78</v>
      </c>
      <c r="F321" s="14"/>
      <c r="G321" s="90"/>
      <c r="H321" s="164"/>
      <c r="I321" s="154">
        <f t="shared" si="10"/>
        <v>0</v>
      </c>
      <c r="J321" s="169">
        <f t="shared" si="11"/>
        <v>0</v>
      </c>
    </row>
    <row r="322" spans="1:12" s="32" customFormat="1" ht="15" hidden="1" customHeight="1" x14ac:dyDescent="0.2">
      <c r="A322" s="92"/>
      <c r="B322" s="12"/>
      <c r="C322" s="13"/>
      <c r="D322" s="13"/>
      <c r="E322" s="23" t="s">
        <v>79</v>
      </c>
      <c r="F322" s="14"/>
      <c r="G322" s="90"/>
      <c r="H322" s="164"/>
      <c r="I322" s="154">
        <f t="shared" si="10"/>
        <v>0</v>
      </c>
      <c r="J322" s="169">
        <f t="shared" si="11"/>
        <v>0</v>
      </c>
    </row>
    <row r="323" spans="1:12" s="32" customFormat="1" ht="15" hidden="1" customHeight="1" x14ac:dyDescent="0.2">
      <c r="A323" s="92"/>
      <c r="B323" s="12"/>
      <c r="C323" s="13"/>
      <c r="D323" s="13"/>
      <c r="E323" s="23" t="s">
        <v>80</v>
      </c>
      <c r="F323" s="14"/>
      <c r="G323" s="90"/>
      <c r="H323" s="164"/>
      <c r="I323" s="154">
        <f t="shared" si="10"/>
        <v>0</v>
      </c>
      <c r="J323" s="169">
        <f t="shared" si="11"/>
        <v>0</v>
      </c>
    </row>
    <row r="324" spans="1:12" s="32" customFormat="1" ht="15" hidden="1" customHeight="1" x14ac:dyDescent="0.2">
      <c r="A324" s="92"/>
      <c r="B324" s="12"/>
      <c r="C324" s="13"/>
      <c r="D324" s="13"/>
      <c r="E324" s="23" t="s">
        <v>81</v>
      </c>
      <c r="F324" s="14"/>
      <c r="G324" s="90"/>
      <c r="H324" s="164"/>
      <c r="I324" s="154">
        <f t="shared" si="10"/>
        <v>0</v>
      </c>
      <c r="J324" s="169">
        <f t="shared" si="11"/>
        <v>0</v>
      </c>
    </row>
    <row r="325" spans="1:12" s="32" customFormat="1" ht="15" hidden="1" customHeight="1" x14ac:dyDescent="0.2">
      <c r="A325" s="92"/>
      <c r="B325" s="12"/>
      <c r="C325" s="13"/>
      <c r="D325" s="13"/>
      <c r="E325" s="23" t="s">
        <v>82</v>
      </c>
      <c r="F325" s="14"/>
      <c r="G325" s="90"/>
      <c r="H325" s="164"/>
      <c r="I325" s="154">
        <f t="shared" si="10"/>
        <v>0</v>
      </c>
      <c r="J325" s="169">
        <f t="shared" si="11"/>
        <v>0</v>
      </c>
    </row>
    <row r="326" spans="1:12" s="32" customFormat="1" ht="15" hidden="1" customHeight="1" x14ac:dyDescent="0.2">
      <c r="A326" s="92"/>
      <c r="B326" s="12"/>
      <c r="C326" s="13"/>
      <c r="D326" s="13"/>
      <c r="E326" s="23" t="s">
        <v>83</v>
      </c>
      <c r="F326" s="14"/>
      <c r="G326" s="90"/>
      <c r="H326" s="164"/>
      <c r="I326" s="154">
        <f t="shared" ref="I326:I390" si="13">IF(G326&gt;H326,0,G326-H326)</f>
        <v>0</v>
      </c>
      <c r="J326" s="169">
        <f t="shared" ref="J326:J390" si="14">IF(G326&lt;H326,0,G326-H326)</f>
        <v>0</v>
      </c>
    </row>
    <row r="327" spans="1:12" s="15" customFormat="1" ht="15" customHeight="1" x14ac:dyDescent="0.2">
      <c r="A327" s="92">
        <v>612</v>
      </c>
      <c r="B327" s="12"/>
      <c r="C327" s="13"/>
      <c r="D327" s="13" t="s">
        <v>22</v>
      </c>
      <c r="E327" s="23"/>
      <c r="F327" s="14"/>
      <c r="G327" s="90">
        <f>SUM(G328:G379)</f>
        <v>498710000</v>
      </c>
      <c r="H327" s="110">
        <f>SUM(H328:H400)</f>
        <v>160191089.45000002</v>
      </c>
      <c r="I327" s="154">
        <f t="shared" si="13"/>
        <v>0</v>
      </c>
      <c r="J327" s="169">
        <f t="shared" si="14"/>
        <v>338518910.54999995</v>
      </c>
    </row>
    <row r="328" spans="1:12" s="15" customFormat="1" ht="15" customHeight="1" x14ac:dyDescent="0.2">
      <c r="A328" s="92">
        <v>6121</v>
      </c>
      <c r="B328" s="12"/>
      <c r="C328" s="13"/>
      <c r="D328" s="13"/>
      <c r="E328" s="128" t="s">
        <v>347</v>
      </c>
      <c r="F328" s="14"/>
      <c r="G328" s="90">
        <v>25000000</v>
      </c>
      <c r="H328" s="152">
        <v>0</v>
      </c>
      <c r="I328" s="154">
        <f t="shared" si="13"/>
        <v>0</v>
      </c>
      <c r="J328" s="169">
        <f t="shared" si="14"/>
        <v>25000000</v>
      </c>
      <c r="L328" s="160"/>
    </row>
    <row r="329" spans="1:12" s="15" customFormat="1" ht="15" customHeight="1" x14ac:dyDescent="0.2">
      <c r="A329" s="92">
        <v>6122</v>
      </c>
      <c r="B329" s="12"/>
      <c r="C329" s="13"/>
      <c r="D329" s="13"/>
      <c r="E329" s="128" t="s">
        <v>299</v>
      </c>
      <c r="F329" s="14"/>
      <c r="G329" s="90">
        <v>4500000</v>
      </c>
      <c r="H329" s="152">
        <v>1943825</v>
      </c>
      <c r="I329" s="154">
        <f t="shared" si="13"/>
        <v>0</v>
      </c>
      <c r="J329" s="169">
        <f t="shared" si="14"/>
        <v>2556175</v>
      </c>
      <c r="L329" s="160"/>
    </row>
    <row r="330" spans="1:12" s="15" customFormat="1" ht="15" customHeight="1" x14ac:dyDescent="0.2">
      <c r="A330" s="92">
        <v>6123</v>
      </c>
      <c r="B330" s="12"/>
      <c r="C330" s="13"/>
      <c r="D330" s="13"/>
      <c r="E330" s="128" t="s">
        <v>312</v>
      </c>
      <c r="F330" s="14"/>
      <c r="G330" s="90">
        <v>3800000</v>
      </c>
      <c r="H330" s="152">
        <v>0</v>
      </c>
      <c r="I330" s="154">
        <f t="shared" si="13"/>
        <v>0</v>
      </c>
      <c r="J330" s="169">
        <f t="shared" si="14"/>
        <v>3800000</v>
      </c>
      <c r="L330" s="160"/>
    </row>
    <row r="331" spans="1:12" s="15" customFormat="1" ht="15" customHeight="1" x14ac:dyDescent="0.2">
      <c r="A331" s="92">
        <v>6125</v>
      </c>
      <c r="B331" s="12"/>
      <c r="C331" s="13"/>
      <c r="D331" s="13"/>
      <c r="E331" s="128" t="s">
        <v>235</v>
      </c>
      <c r="F331" s="14"/>
      <c r="G331" s="90">
        <v>4000000</v>
      </c>
      <c r="H331" s="152">
        <v>16522660.050000001</v>
      </c>
      <c r="I331" s="154">
        <f t="shared" si="13"/>
        <v>-12522660.050000001</v>
      </c>
      <c r="J331" s="169">
        <f t="shared" si="14"/>
        <v>0</v>
      </c>
      <c r="K331" s="156"/>
    </row>
    <row r="332" spans="1:12" s="15" customFormat="1" ht="15" customHeight="1" x14ac:dyDescent="0.2">
      <c r="A332" s="92">
        <v>6128</v>
      </c>
      <c r="B332" s="12"/>
      <c r="C332" s="13"/>
      <c r="D332" s="13"/>
      <c r="E332" s="128" t="s">
        <v>287</v>
      </c>
      <c r="F332" s="14"/>
      <c r="G332" s="90">
        <v>3900000</v>
      </c>
      <c r="H332" s="152">
        <v>0</v>
      </c>
      <c r="I332" s="154">
        <f t="shared" si="13"/>
        <v>0</v>
      </c>
      <c r="J332" s="169">
        <f t="shared" si="14"/>
        <v>3900000</v>
      </c>
      <c r="L332" s="160"/>
    </row>
    <row r="333" spans="1:12" s="15" customFormat="1" ht="15" customHeight="1" x14ac:dyDescent="0.2">
      <c r="A333" s="92">
        <v>6129</v>
      </c>
      <c r="B333" s="12"/>
      <c r="C333" s="13"/>
      <c r="D333" s="13"/>
      <c r="E333" s="128" t="s">
        <v>316</v>
      </c>
      <c r="F333" s="14"/>
      <c r="G333" s="90">
        <v>70000000</v>
      </c>
      <c r="H333" s="152">
        <v>56713685.789999999</v>
      </c>
      <c r="I333" s="154">
        <f t="shared" si="13"/>
        <v>0</v>
      </c>
      <c r="J333" s="169">
        <f t="shared" si="14"/>
        <v>13286314.210000001</v>
      </c>
      <c r="L333" s="160"/>
    </row>
    <row r="334" spans="1:12" s="15" customFormat="1" ht="15" customHeight="1" x14ac:dyDescent="0.2">
      <c r="A334" s="92">
        <f>+A333+1</f>
        <v>6130</v>
      </c>
      <c r="B334" s="12"/>
      <c r="C334" s="13"/>
      <c r="D334" s="13"/>
      <c r="E334" s="128" t="s">
        <v>277</v>
      </c>
      <c r="F334" s="14"/>
      <c r="G334" s="90">
        <v>9000000</v>
      </c>
      <c r="H334" s="152">
        <v>0</v>
      </c>
      <c r="I334" s="154">
        <f t="shared" si="13"/>
        <v>0</v>
      </c>
      <c r="J334" s="169">
        <f t="shared" si="14"/>
        <v>9000000</v>
      </c>
      <c r="L334" s="160"/>
    </row>
    <row r="335" spans="1:12" s="15" customFormat="1" ht="15" customHeight="1" x14ac:dyDescent="0.2">
      <c r="A335" s="92">
        <f t="shared" ref="A335:A369" si="15">+A334+1</f>
        <v>6131</v>
      </c>
      <c r="B335" s="12"/>
      <c r="C335" s="13"/>
      <c r="D335" s="13"/>
      <c r="E335" s="128" t="s">
        <v>305</v>
      </c>
      <c r="F335" s="14"/>
      <c r="G335" s="90">
        <v>15000000</v>
      </c>
      <c r="H335" s="152">
        <v>0</v>
      </c>
      <c r="I335" s="154">
        <f t="shared" si="13"/>
        <v>0</v>
      </c>
      <c r="J335" s="169">
        <f t="shared" si="14"/>
        <v>15000000</v>
      </c>
      <c r="L335" s="160"/>
    </row>
    <row r="336" spans="1:12" s="15" customFormat="1" ht="15" customHeight="1" x14ac:dyDescent="0.2">
      <c r="A336" s="92">
        <f t="shared" si="15"/>
        <v>6132</v>
      </c>
      <c r="B336" s="12"/>
      <c r="C336" s="13"/>
      <c r="D336" s="13"/>
      <c r="E336" s="133" t="s">
        <v>326</v>
      </c>
      <c r="F336" s="14"/>
      <c r="G336" s="90">
        <v>1000000</v>
      </c>
      <c r="H336" s="152">
        <v>0</v>
      </c>
      <c r="I336" s="154">
        <f t="shared" si="13"/>
        <v>0</v>
      </c>
      <c r="J336" s="169">
        <f t="shared" si="14"/>
        <v>1000000</v>
      </c>
      <c r="L336" s="160"/>
    </row>
    <row r="337" spans="1:12" s="15" customFormat="1" ht="15" customHeight="1" x14ac:dyDescent="0.2">
      <c r="A337" s="92">
        <f t="shared" si="15"/>
        <v>6133</v>
      </c>
      <c r="B337" s="12"/>
      <c r="C337" s="13"/>
      <c r="D337" s="13"/>
      <c r="E337" s="128" t="s">
        <v>329</v>
      </c>
      <c r="F337" s="14"/>
      <c r="G337" s="90">
        <v>12000000</v>
      </c>
      <c r="H337" s="152">
        <v>5139915.34</v>
      </c>
      <c r="I337" s="154">
        <f t="shared" si="13"/>
        <v>0</v>
      </c>
      <c r="J337" s="169">
        <f t="shared" si="14"/>
        <v>6860084.6600000001</v>
      </c>
      <c r="L337" s="160"/>
    </row>
    <row r="338" spans="1:12" s="15" customFormat="1" ht="15" customHeight="1" x14ac:dyDescent="0.2">
      <c r="A338" s="92">
        <f t="shared" si="15"/>
        <v>6134</v>
      </c>
      <c r="B338" s="12"/>
      <c r="C338" s="13"/>
      <c r="D338" s="13"/>
      <c r="E338" s="128" t="s">
        <v>295</v>
      </c>
      <c r="F338" s="14"/>
      <c r="G338" s="90">
        <v>3000000</v>
      </c>
      <c r="H338" s="152">
        <v>0</v>
      </c>
      <c r="I338" s="154">
        <f t="shared" si="13"/>
        <v>0</v>
      </c>
      <c r="J338" s="169">
        <f t="shared" si="14"/>
        <v>3000000</v>
      </c>
      <c r="L338" s="160"/>
    </row>
    <row r="339" spans="1:12" s="15" customFormat="1" ht="15" customHeight="1" x14ac:dyDescent="0.2">
      <c r="A339" s="92">
        <f t="shared" si="15"/>
        <v>6135</v>
      </c>
      <c r="B339" s="12"/>
      <c r="C339" s="13"/>
      <c r="D339" s="13"/>
      <c r="E339" s="128" t="s">
        <v>330</v>
      </c>
      <c r="F339" s="14"/>
      <c r="G339" s="90">
        <v>7000000</v>
      </c>
      <c r="H339" s="152">
        <v>8250774</v>
      </c>
      <c r="I339" s="154">
        <f t="shared" si="13"/>
        <v>-1250774</v>
      </c>
      <c r="J339" s="169">
        <f t="shared" si="14"/>
        <v>0</v>
      </c>
      <c r="K339" s="156"/>
    </row>
    <row r="340" spans="1:12" s="15" customFormat="1" ht="15" customHeight="1" x14ac:dyDescent="0.2">
      <c r="A340" s="92">
        <f t="shared" si="15"/>
        <v>6136</v>
      </c>
      <c r="B340" s="12"/>
      <c r="C340" s="13"/>
      <c r="D340" s="13"/>
      <c r="E340" s="128" t="s">
        <v>313</v>
      </c>
      <c r="F340" s="14"/>
      <c r="G340" s="90">
        <v>1500000</v>
      </c>
      <c r="H340" s="152">
        <v>0</v>
      </c>
      <c r="I340" s="154">
        <f t="shared" si="13"/>
        <v>0</v>
      </c>
      <c r="J340" s="169">
        <f t="shared" si="14"/>
        <v>1500000</v>
      </c>
      <c r="L340" s="160"/>
    </row>
    <row r="341" spans="1:12" s="15" customFormat="1" ht="15" customHeight="1" x14ac:dyDescent="0.2">
      <c r="A341" s="92">
        <f t="shared" si="15"/>
        <v>6137</v>
      </c>
      <c r="B341" s="12"/>
      <c r="C341" s="13"/>
      <c r="D341" s="13"/>
      <c r="E341" s="128" t="s">
        <v>296</v>
      </c>
      <c r="F341" s="14"/>
      <c r="G341" s="90">
        <v>18000000</v>
      </c>
      <c r="H341" s="152">
        <v>0</v>
      </c>
      <c r="I341" s="154">
        <f t="shared" si="13"/>
        <v>0</v>
      </c>
      <c r="J341" s="169">
        <f t="shared" si="14"/>
        <v>18000000</v>
      </c>
      <c r="L341" s="160"/>
    </row>
    <row r="342" spans="1:12" s="15" customFormat="1" ht="15" customHeight="1" x14ac:dyDescent="0.2">
      <c r="A342" s="92">
        <f t="shared" si="15"/>
        <v>6138</v>
      </c>
      <c r="B342" s="12"/>
      <c r="C342" s="13"/>
      <c r="D342" s="13"/>
      <c r="E342" s="128" t="s">
        <v>348</v>
      </c>
      <c r="F342" s="14"/>
      <c r="G342" s="90">
        <v>8000000</v>
      </c>
      <c r="H342" s="152">
        <v>0</v>
      </c>
      <c r="I342" s="154">
        <f t="shared" si="13"/>
        <v>0</v>
      </c>
      <c r="J342" s="169">
        <f t="shared" si="14"/>
        <v>8000000</v>
      </c>
      <c r="L342" s="160"/>
    </row>
    <row r="343" spans="1:12" s="15" customFormat="1" ht="15" customHeight="1" x14ac:dyDescent="0.2">
      <c r="A343" s="92">
        <f t="shared" si="15"/>
        <v>6139</v>
      </c>
      <c r="B343" s="12"/>
      <c r="C343" s="13"/>
      <c r="D343" s="13"/>
      <c r="E343" s="128" t="s">
        <v>331</v>
      </c>
      <c r="F343" s="14"/>
      <c r="G343" s="90">
        <v>6000000</v>
      </c>
      <c r="H343" s="152">
        <v>0</v>
      </c>
      <c r="I343" s="154">
        <f t="shared" si="13"/>
        <v>0</v>
      </c>
      <c r="J343" s="169">
        <f t="shared" si="14"/>
        <v>6000000</v>
      </c>
      <c r="K343" s="156"/>
      <c r="L343" s="160"/>
    </row>
    <row r="344" spans="1:12" s="15" customFormat="1" ht="15" customHeight="1" x14ac:dyDescent="0.2">
      <c r="A344" s="92">
        <f t="shared" si="15"/>
        <v>6140</v>
      </c>
      <c r="B344" s="12"/>
      <c r="C344" s="13"/>
      <c r="D344" s="13"/>
      <c r="E344" s="128" t="s">
        <v>301</v>
      </c>
      <c r="F344" s="14"/>
      <c r="G344" s="90">
        <v>1000000</v>
      </c>
      <c r="H344" s="152">
        <v>330096</v>
      </c>
      <c r="I344" s="154">
        <f t="shared" si="13"/>
        <v>0</v>
      </c>
      <c r="J344" s="169">
        <f t="shared" si="14"/>
        <v>669904</v>
      </c>
      <c r="L344" s="160"/>
    </row>
    <row r="345" spans="1:12" s="15" customFormat="1" ht="15" customHeight="1" x14ac:dyDescent="0.2">
      <c r="A345" s="92">
        <v>6141</v>
      </c>
      <c r="B345" s="12"/>
      <c r="C345" s="13"/>
      <c r="D345" s="13"/>
      <c r="E345" s="128" t="s">
        <v>333</v>
      </c>
      <c r="F345" s="14"/>
      <c r="G345" s="90">
        <v>1000000</v>
      </c>
      <c r="H345" s="152">
        <v>0</v>
      </c>
      <c r="I345" s="154">
        <f t="shared" si="13"/>
        <v>0</v>
      </c>
      <c r="J345" s="169">
        <f t="shared" si="14"/>
        <v>1000000</v>
      </c>
      <c r="L345" s="160"/>
    </row>
    <row r="346" spans="1:12" s="15" customFormat="1" ht="15" customHeight="1" x14ac:dyDescent="0.2">
      <c r="A346" s="92">
        <v>6142</v>
      </c>
      <c r="B346" s="12"/>
      <c r="C346" s="13"/>
      <c r="D346" s="13"/>
      <c r="E346" s="128" t="s">
        <v>349</v>
      </c>
      <c r="F346" s="14"/>
      <c r="G346" s="90">
        <v>25000000</v>
      </c>
      <c r="H346" s="152">
        <v>0</v>
      </c>
      <c r="I346" s="154">
        <f t="shared" si="13"/>
        <v>0</v>
      </c>
      <c r="J346" s="169">
        <f t="shared" si="14"/>
        <v>25000000</v>
      </c>
      <c r="L346" s="160"/>
    </row>
    <row r="347" spans="1:12" s="15" customFormat="1" ht="15" customHeight="1" x14ac:dyDescent="0.2">
      <c r="A347" s="92">
        <f t="shared" si="15"/>
        <v>6143</v>
      </c>
      <c r="B347" s="12"/>
      <c r="C347" s="13"/>
      <c r="D347" s="13"/>
      <c r="E347" s="128" t="s">
        <v>303</v>
      </c>
      <c r="F347" s="14"/>
      <c r="G347" s="90">
        <v>800000</v>
      </c>
      <c r="H347" s="152">
        <v>0</v>
      </c>
      <c r="I347" s="154">
        <f t="shared" si="13"/>
        <v>0</v>
      </c>
      <c r="J347" s="169">
        <f t="shared" si="14"/>
        <v>800000</v>
      </c>
      <c r="L347" s="160"/>
    </row>
    <row r="348" spans="1:12" s="15" customFormat="1" ht="15" customHeight="1" x14ac:dyDescent="0.2">
      <c r="A348" s="92">
        <f t="shared" si="15"/>
        <v>6144</v>
      </c>
      <c r="B348" s="12"/>
      <c r="C348" s="13"/>
      <c r="D348" s="13"/>
      <c r="E348" s="128" t="s">
        <v>304</v>
      </c>
      <c r="F348" s="14"/>
      <c r="G348" s="90">
        <v>750000</v>
      </c>
      <c r="H348" s="152">
        <v>0</v>
      </c>
      <c r="I348" s="154">
        <f t="shared" si="13"/>
        <v>0</v>
      </c>
      <c r="J348" s="169">
        <f t="shared" si="14"/>
        <v>750000</v>
      </c>
      <c r="L348" s="160"/>
    </row>
    <row r="349" spans="1:12" s="15" customFormat="1" ht="15" customHeight="1" x14ac:dyDescent="0.2">
      <c r="A349" s="92">
        <f t="shared" si="15"/>
        <v>6145</v>
      </c>
      <c r="B349" s="12"/>
      <c r="C349" s="13"/>
      <c r="D349" s="13"/>
      <c r="E349" s="128" t="s">
        <v>302</v>
      </c>
      <c r="F349" s="14"/>
      <c r="G349" s="90">
        <v>1000000</v>
      </c>
      <c r="H349" s="152">
        <v>0</v>
      </c>
      <c r="I349" s="154">
        <f t="shared" si="13"/>
        <v>0</v>
      </c>
      <c r="J349" s="169">
        <f t="shared" si="14"/>
        <v>1000000</v>
      </c>
      <c r="L349" s="160"/>
    </row>
    <row r="350" spans="1:12" s="15" customFormat="1" ht="15" customHeight="1" x14ac:dyDescent="0.2">
      <c r="A350" s="92">
        <f t="shared" si="15"/>
        <v>6146</v>
      </c>
      <c r="B350" s="12"/>
      <c r="C350" s="13"/>
      <c r="D350" s="13"/>
      <c r="E350" s="128" t="s">
        <v>332</v>
      </c>
      <c r="F350" s="14"/>
      <c r="G350" s="90">
        <v>3000000</v>
      </c>
      <c r="H350" s="152">
        <v>0</v>
      </c>
      <c r="I350" s="154">
        <f t="shared" si="13"/>
        <v>0</v>
      </c>
      <c r="J350" s="169">
        <f t="shared" si="14"/>
        <v>3000000</v>
      </c>
      <c r="L350" s="160"/>
    </row>
    <row r="351" spans="1:12" s="15" customFormat="1" ht="15" customHeight="1" x14ac:dyDescent="0.2">
      <c r="A351" s="92">
        <f t="shared" si="15"/>
        <v>6147</v>
      </c>
      <c r="B351" s="12"/>
      <c r="C351" s="13"/>
      <c r="D351" s="13"/>
      <c r="E351" s="128" t="s">
        <v>293</v>
      </c>
      <c r="F351" s="14"/>
      <c r="G351" s="90">
        <v>800000</v>
      </c>
      <c r="H351" s="152">
        <v>0</v>
      </c>
      <c r="I351" s="154">
        <f t="shared" si="13"/>
        <v>0</v>
      </c>
      <c r="J351" s="169">
        <f t="shared" si="14"/>
        <v>800000</v>
      </c>
      <c r="L351" s="160"/>
    </row>
    <row r="352" spans="1:12" s="15" customFormat="1" ht="15" customHeight="1" x14ac:dyDescent="0.2">
      <c r="A352" s="92">
        <f t="shared" si="15"/>
        <v>6148</v>
      </c>
      <c r="B352" s="12"/>
      <c r="C352" s="13"/>
      <c r="D352" s="13"/>
      <c r="E352" s="128" t="s">
        <v>297</v>
      </c>
      <c r="F352" s="14"/>
      <c r="G352" s="90">
        <v>1000000</v>
      </c>
      <c r="H352" s="152">
        <v>0</v>
      </c>
      <c r="I352" s="154">
        <f t="shared" si="13"/>
        <v>0</v>
      </c>
      <c r="J352" s="169">
        <f t="shared" si="14"/>
        <v>1000000</v>
      </c>
      <c r="L352" s="160"/>
    </row>
    <row r="353" spans="1:12" s="15" customFormat="1" ht="15" customHeight="1" x14ac:dyDescent="0.2">
      <c r="A353" s="92">
        <f t="shared" si="15"/>
        <v>6149</v>
      </c>
      <c r="B353" s="12"/>
      <c r="C353" s="13"/>
      <c r="D353" s="13"/>
      <c r="E353" s="128" t="s">
        <v>294</v>
      </c>
      <c r="F353" s="14"/>
      <c r="G353" s="90">
        <v>500000</v>
      </c>
      <c r="H353" s="152">
        <v>0</v>
      </c>
      <c r="I353" s="154">
        <f t="shared" si="13"/>
        <v>0</v>
      </c>
      <c r="J353" s="169">
        <f t="shared" si="14"/>
        <v>500000</v>
      </c>
      <c r="L353" s="160"/>
    </row>
    <row r="354" spans="1:12" s="15" customFormat="1" ht="15" customHeight="1" x14ac:dyDescent="0.2">
      <c r="A354" s="92">
        <f t="shared" si="15"/>
        <v>6150</v>
      </c>
      <c r="B354" s="12"/>
      <c r="C354" s="13"/>
      <c r="D354" s="13"/>
      <c r="E354" s="128" t="s">
        <v>317</v>
      </c>
      <c r="F354" s="14"/>
      <c r="G354" s="90">
        <v>14000000</v>
      </c>
      <c r="H354" s="152">
        <v>14668753.42</v>
      </c>
      <c r="I354" s="154">
        <f t="shared" si="13"/>
        <v>-668753.41999999993</v>
      </c>
      <c r="J354" s="169">
        <f t="shared" si="14"/>
        <v>0</v>
      </c>
      <c r="K354" s="156"/>
    </row>
    <row r="355" spans="1:12" s="15" customFormat="1" ht="15" customHeight="1" x14ac:dyDescent="0.2">
      <c r="A355" s="92">
        <f t="shared" si="15"/>
        <v>6151</v>
      </c>
      <c r="B355" s="12"/>
      <c r="C355" s="13"/>
      <c r="D355" s="13"/>
      <c r="E355" s="128" t="s">
        <v>350</v>
      </c>
      <c r="F355" s="14"/>
      <c r="G355" s="90">
        <v>4000000</v>
      </c>
      <c r="H355" s="152">
        <v>0</v>
      </c>
      <c r="I355" s="154">
        <f t="shared" si="13"/>
        <v>0</v>
      </c>
      <c r="J355" s="169">
        <f t="shared" si="14"/>
        <v>4000000</v>
      </c>
      <c r="L355" s="160"/>
    </row>
    <row r="356" spans="1:12" s="15" customFormat="1" ht="15" customHeight="1" x14ac:dyDescent="0.2">
      <c r="A356" s="92">
        <f t="shared" si="15"/>
        <v>6152</v>
      </c>
      <c r="B356" s="12"/>
      <c r="C356" s="13"/>
      <c r="D356" s="13"/>
      <c r="E356" s="128" t="s">
        <v>314</v>
      </c>
      <c r="F356" s="14"/>
      <c r="G356" s="90">
        <v>250000</v>
      </c>
      <c r="H356" s="152">
        <v>1079025</v>
      </c>
      <c r="I356" s="154">
        <f t="shared" si="13"/>
        <v>-829025</v>
      </c>
      <c r="J356" s="169">
        <f t="shared" si="14"/>
        <v>0</v>
      </c>
      <c r="K356" s="156"/>
    </row>
    <row r="357" spans="1:12" s="15" customFormat="1" ht="15" customHeight="1" x14ac:dyDescent="0.2">
      <c r="A357" s="92">
        <f t="shared" si="15"/>
        <v>6153</v>
      </c>
      <c r="B357" s="12"/>
      <c r="C357" s="13"/>
      <c r="D357" s="13"/>
      <c r="E357" s="128" t="s">
        <v>318</v>
      </c>
      <c r="F357" s="14"/>
      <c r="G357" s="103">
        <v>1800000</v>
      </c>
      <c r="H357" s="152">
        <v>0</v>
      </c>
      <c r="I357" s="154">
        <f t="shared" si="13"/>
        <v>0</v>
      </c>
      <c r="J357" s="169">
        <f t="shared" si="14"/>
        <v>1800000</v>
      </c>
      <c r="L357" s="160"/>
    </row>
    <row r="358" spans="1:12" s="15" customFormat="1" ht="15" customHeight="1" x14ac:dyDescent="0.2">
      <c r="A358" s="92">
        <f t="shared" si="15"/>
        <v>6154</v>
      </c>
      <c r="B358" s="12"/>
      <c r="C358" s="13"/>
      <c r="D358" s="13"/>
      <c r="E358" s="128" t="s">
        <v>319</v>
      </c>
      <c r="F358" s="14"/>
      <c r="G358" s="90">
        <v>3000000</v>
      </c>
      <c r="H358" s="152">
        <v>0</v>
      </c>
      <c r="I358" s="154">
        <f t="shared" si="13"/>
        <v>0</v>
      </c>
      <c r="J358" s="169">
        <f t="shared" si="14"/>
        <v>3000000</v>
      </c>
      <c r="L358" s="160"/>
    </row>
    <row r="359" spans="1:12" s="15" customFormat="1" ht="15" customHeight="1" x14ac:dyDescent="0.2">
      <c r="A359" s="92">
        <f t="shared" si="15"/>
        <v>6155</v>
      </c>
      <c r="B359" s="12"/>
      <c r="C359" s="13"/>
      <c r="D359" s="13"/>
      <c r="E359" s="128" t="s">
        <v>298</v>
      </c>
      <c r="F359" s="14"/>
      <c r="G359" s="90">
        <v>1500000</v>
      </c>
      <c r="H359" s="152">
        <v>0</v>
      </c>
      <c r="I359" s="154">
        <f t="shared" si="13"/>
        <v>0</v>
      </c>
      <c r="J359" s="169">
        <f t="shared" si="14"/>
        <v>1500000</v>
      </c>
      <c r="L359" s="160"/>
    </row>
    <row r="360" spans="1:12" s="15" customFormat="1" ht="15" customHeight="1" x14ac:dyDescent="0.2">
      <c r="A360" s="92">
        <v>6156</v>
      </c>
      <c r="B360" s="12"/>
      <c r="C360" s="13"/>
      <c r="D360" s="13"/>
      <c r="E360" s="128" t="s">
        <v>364</v>
      </c>
      <c r="F360" s="14"/>
      <c r="G360" s="90">
        <v>9000000</v>
      </c>
      <c r="H360" s="152">
        <v>0</v>
      </c>
      <c r="I360" s="154">
        <f t="shared" si="13"/>
        <v>0</v>
      </c>
      <c r="J360" s="169">
        <f t="shared" si="14"/>
        <v>9000000</v>
      </c>
      <c r="L360" s="160"/>
    </row>
    <row r="361" spans="1:12" s="15" customFormat="1" ht="15" customHeight="1" x14ac:dyDescent="0.2">
      <c r="A361" s="92">
        <v>6157</v>
      </c>
      <c r="B361" s="12"/>
      <c r="C361" s="13"/>
      <c r="D361" s="13"/>
      <c r="E361" s="128" t="s">
        <v>351</v>
      </c>
      <c r="F361" s="14"/>
      <c r="G361" s="90">
        <v>13000000</v>
      </c>
      <c r="H361" s="152">
        <v>0</v>
      </c>
      <c r="I361" s="154">
        <f t="shared" si="13"/>
        <v>0</v>
      </c>
      <c r="J361" s="169">
        <f t="shared" si="14"/>
        <v>13000000</v>
      </c>
      <c r="L361" s="160"/>
    </row>
    <row r="362" spans="1:12" s="15" customFormat="1" ht="15" customHeight="1" x14ac:dyDescent="0.2">
      <c r="A362" s="92">
        <f t="shared" si="15"/>
        <v>6158</v>
      </c>
      <c r="B362" s="12"/>
      <c r="C362" s="13"/>
      <c r="D362" s="13"/>
      <c r="E362" s="128" t="s">
        <v>352</v>
      </c>
      <c r="F362" s="14"/>
      <c r="G362" s="90">
        <v>860000</v>
      </c>
      <c r="H362" s="152">
        <v>0</v>
      </c>
      <c r="I362" s="154">
        <f t="shared" si="13"/>
        <v>0</v>
      </c>
      <c r="J362" s="169">
        <f t="shared" si="14"/>
        <v>860000</v>
      </c>
      <c r="L362" s="160"/>
    </row>
    <row r="363" spans="1:12" s="15" customFormat="1" ht="15" customHeight="1" x14ac:dyDescent="0.2">
      <c r="A363" s="92">
        <f t="shared" si="15"/>
        <v>6159</v>
      </c>
      <c r="B363" s="12"/>
      <c r="C363" s="13"/>
      <c r="D363" s="13"/>
      <c r="E363" s="128" t="s">
        <v>334</v>
      </c>
      <c r="F363" s="14"/>
      <c r="G363" s="90">
        <v>50000000</v>
      </c>
      <c r="H363" s="152">
        <v>0</v>
      </c>
      <c r="I363" s="154">
        <f t="shared" si="13"/>
        <v>0</v>
      </c>
      <c r="J363" s="169">
        <f t="shared" si="14"/>
        <v>50000000</v>
      </c>
      <c r="L363" s="160"/>
    </row>
    <row r="364" spans="1:12" s="15" customFormat="1" ht="15" customHeight="1" x14ac:dyDescent="0.2">
      <c r="A364" s="92">
        <f t="shared" si="15"/>
        <v>6160</v>
      </c>
      <c r="B364" s="12"/>
      <c r="C364" s="13"/>
      <c r="D364" s="13"/>
      <c r="E364" s="128" t="s">
        <v>320</v>
      </c>
      <c r="F364" s="14"/>
      <c r="G364" s="90">
        <v>500000</v>
      </c>
      <c r="H364" s="152">
        <v>0</v>
      </c>
      <c r="I364" s="154">
        <f t="shared" si="13"/>
        <v>0</v>
      </c>
      <c r="J364" s="169">
        <f t="shared" si="14"/>
        <v>500000</v>
      </c>
      <c r="L364" s="160"/>
    </row>
    <row r="365" spans="1:12" s="15" customFormat="1" ht="15" customHeight="1" x14ac:dyDescent="0.2">
      <c r="A365" s="92">
        <v>6161</v>
      </c>
      <c r="B365" s="12"/>
      <c r="C365" s="13"/>
      <c r="D365" s="13"/>
      <c r="E365" s="128" t="s">
        <v>365</v>
      </c>
      <c r="F365" s="14"/>
      <c r="G365" s="90">
        <v>4000000</v>
      </c>
      <c r="H365" s="152">
        <v>457544</v>
      </c>
      <c r="I365" s="154">
        <f t="shared" si="13"/>
        <v>0</v>
      </c>
      <c r="J365" s="169">
        <f t="shared" si="14"/>
        <v>3542456</v>
      </c>
      <c r="L365" s="160"/>
    </row>
    <row r="366" spans="1:12" s="15" customFormat="1" ht="15" customHeight="1" x14ac:dyDescent="0.2">
      <c r="A366" s="92">
        <v>6162</v>
      </c>
      <c r="B366" s="12"/>
      <c r="C366" s="13"/>
      <c r="D366" s="13"/>
      <c r="E366" s="128" t="s">
        <v>321</v>
      </c>
      <c r="F366" s="14"/>
      <c r="G366" s="90">
        <v>10000000</v>
      </c>
      <c r="H366" s="152">
        <v>0</v>
      </c>
      <c r="I366" s="154">
        <f t="shared" si="13"/>
        <v>0</v>
      </c>
      <c r="J366" s="169">
        <f t="shared" si="14"/>
        <v>10000000</v>
      </c>
      <c r="L366" s="160"/>
    </row>
    <row r="367" spans="1:12" s="15" customFormat="1" ht="15" customHeight="1" x14ac:dyDescent="0.2">
      <c r="A367" s="92">
        <f t="shared" si="15"/>
        <v>6163</v>
      </c>
      <c r="B367" s="12"/>
      <c r="C367" s="13"/>
      <c r="D367" s="13"/>
      <c r="E367" s="128" t="s">
        <v>315</v>
      </c>
      <c r="F367" s="14"/>
      <c r="G367" s="90">
        <v>1000000</v>
      </c>
      <c r="H367" s="152">
        <v>1495840</v>
      </c>
      <c r="I367" s="154">
        <f t="shared" si="13"/>
        <v>-495840</v>
      </c>
      <c r="J367" s="169">
        <f t="shared" si="14"/>
        <v>0</v>
      </c>
      <c r="K367" s="156"/>
    </row>
    <row r="368" spans="1:12" s="15" customFormat="1" ht="15" customHeight="1" x14ac:dyDescent="0.2">
      <c r="A368" s="92">
        <f t="shared" si="15"/>
        <v>6164</v>
      </c>
      <c r="B368" s="12"/>
      <c r="C368" s="13"/>
      <c r="D368" s="13"/>
      <c r="E368" s="128" t="s">
        <v>322</v>
      </c>
      <c r="F368" s="14"/>
      <c r="G368" s="90">
        <v>800000</v>
      </c>
      <c r="H368" s="152">
        <v>3970985.5</v>
      </c>
      <c r="I368" s="154">
        <f t="shared" si="13"/>
        <v>-3170985.5</v>
      </c>
      <c r="J368" s="169">
        <f t="shared" si="14"/>
        <v>0</v>
      </c>
      <c r="K368" s="156"/>
    </row>
    <row r="369" spans="1:12" s="15" customFormat="1" ht="15" customHeight="1" x14ac:dyDescent="0.2">
      <c r="A369" s="92">
        <f t="shared" si="15"/>
        <v>6165</v>
      </c>
      <c r="B369" s="12"/>
      <c r="C369" s="13"/>
      <c r="D369" s="13"/>
      <c r="E369" s="128" t="s">
        <v>323</v>
      </c>
      <c r="F369" s="14"/>
      <c r="G369" s="90">
        <v>3000000</v>
      </c>
      <c r="H369" s="152">
        <v>0</v>
      </c>
      <c r="I369" s="154">
        <f t="shared" si="13"/>
        <v>0</v>
      </c>
      <c r="J369" s="169">
        <f t="shared" si="14"/>
        <v>3000000</v>
      </c>
      <c r="L369" s="160"/>
    </row>
    <row r="370" spans="1:12" s="15" customFormat="1" ht="15" customHeight="1" x14ac:dyDescent="0.2">
      <c r="A370" s="92">
        <v>6166</v>
      </c>
      <c r="B370" s="12"/>
      <c r="C370" s="13"/>
      <c r="D370" s="13"/>
      <c r="E370" s="128" t="s">
        <v>335</v>
      </c>
      <c r="F370" s="14"/>
      <c r="G370" s="90">
        <v>600000</v>
      </c>
      <c r="H370" s="152">
        <v>5153039</v>
      </c>
      <c r="I370" s="154">
        <f t="shared" si="13"/>
        <v>-4553039</v>
      </c>
      <c r="J370" s="169">
        <f t="shared" si="14"/>
        <v>0</v>
      </c>
      <c r="K370" s="156"/>
    </row>
    <row r="371" spans="1:12" s="15" customFormat="1" ht="15" customHeight="1" x14ac:dyDescent="0.2">
      <c r="A371" s="92">
        <v>6167</v>
      </c>
      <c r="B371" s="12"/>
      <c r="C371" s="13"/>
      <c r="D371" s="13"/>
      <c r="E371" s="128" t="s">
        <v>336</v>
      </c>
      <c r="F371" s="14"/>
      <c r="G371" s="90">
        <v>18000000</v>
      </c>
      <c r="H371" s="152">
        <v>7831612.2999999998</v>
      </c>
      <c r="I371" s="154">
        <f t="shared" si="13"/>
        <v>0</v>
      </c>
      <c r="J371" s="169">
        <f t="shared" si="14"/>
        <v>10168387.699999999</v>
      </c>
      <c r="L371" s="160"/>
    </row>
    <row r="372" spans="1:12" s="15" customFormat="1" ht="15" customHeight="1" x14ac:dyDescent="0.2">
      <c r="A372" s="92">
        <v>6168</v>
      </c>
      <c r="B372" s="12"/>
      <c r="C372" s="13"/>
      <c r="D372" s="13"/>
      <c r="E372" s="128" t="s">
        <v>327</v>
      </c>
      <c r="F372" s="14"/>
      <c r="G372" s="90">
        <v>850000</v>
      </c>
      <c r="H372" s="152">
        <v>0</v>
      </c>
      <c r="I372" s="154">
        <f t="shared" si="13"/>
        <v>0</v>
      </c>
      <c r="J372" s="169">
        <f t="shared" si="14"/>
        <v>850000</v>
      </c>
      <c r="L372" s="160"/>
    </row>
    <row r="373" spans="1:12" s="15" customFormat="1" ht="15" customHeight="1" x14ac:dyDescent="0.2">
      <c r="A373" s="92">
        <v>6169</v>
      </c>
      <c r="B373" s="12"/>
      <c r="C373" s="13"/>
      <c r="D373" s="13"/>
      <c r="E373" s="128" t="s">
        <v>353</v>
      </c>
      <c r="F373" s="14"/>
      <c r="G373" s="90">
        <v>50000000</v>
      </c>
      <c r="H373" s="152">
        <v>0</v>
      </c>
      <c r="I373" s="154">
        <f t="shared" si="13"/>
        <v>0</v>
      </c>
      <c r="J373" s="169">
        <f t="shared" si="14"/>
        <v>50000000</v>
      </c>
      <c r="L373" s="160"/>
    </row>
    <row r="374" spans="1:12" s="15" customFormat="1" ht="15" customHeight="1" x14ac:dyDescent="0.2">
      <c r="A374" s="92">
        <v>6170</v>
      </c>
      <c r="B374" s="12"/>
      <c r="C374" s="13"/>
      <c r="D374" s="13"/>
      <c r="E374" s="128" t="s">
        <v>354</v>
      </c>
      <c r="F374" s="14"/>
      <c r="G374" s="90">
        <v>50000000</v>
      </c>
      <c r="H374" s="152">
        <v>0</v>
      </c>
      <c r="I374" s="154">
        <f t="shared" si="13"/>
        <v>0</v>
      </c>
      <c r="J374" s="169">
        <f t="shared" si="14"/>
        <v>50000000</v>
      </c>
      <c r="L374" s="160"/>
    </row>
    <row r="375" spans="1:12" s="15" customFormat="1" ht="15" customHeight="1" x14ac:dyDescent="0.2">
      <c r="A375" s="92">
        <v>6171</v>
      </c>
      <c r="B375" s="12"/>
      <c r="C375" s="13"/>
      <c r="D375" s="13"/>
      <c r="E375" s="128" t="s">
        <v>355</v>
      </c>
      <c r="F375" s="14"/>
      <c r="G375" s="90">
        <v>8000000</v>
      </c>
      <c r="H375" s="152">
        <v>86265.1</v>
      </c>
      <c r="I375" s="154">
        <f t="shared" si="13"/>
        <v>0</v>
      </c>
      <c r="J375" s="169">
        <f t="shared" si="14"/>
        <v>7913734.9000000004</v>
      </c>
      <c r="L375" s="160"/>
    </row>
    <row r="376" spans="1:12" s="15" customFormat="1" ht="15" customHeight="1" x14ac:dyDescent="0.2">
      <c r="A376" s="92">
        <v>6172</v>
      </c>
      <c r="B376" s="12"/>
      <c r="C376" s="13"/>
      <c r="D376" s="13"/>
      <c r="E376" s="128" t="s">
        <v>356</v>
      </c>
      <c r="F376" s="14"/>
      <c r="G376" s="90">
        <v>15000000</v>
      </c>
      <c r="H376" s="152">
        <v>0</v>
      </c>
      <c r="I376" s="154">
        <f t="shared" si="13"/>
        <v>0</v>
      </c>
      <c r="J376" s="169">
        <f t="shared" si="14"/>
        <v>15000000</v>
      </c>
      <c r="L376" s="160"/>
    </row>
    <row r="377" spans="1:12" s="15" customFormat="1" ht="15" customHeight="1" x14ac:dyDescent="0.2">
      <c r="A377" s="92">
        <v>6173</v>
      </c>
      <c r="B377" s="12"/>
      <c r="C377" s="13"/>
      <c r="D377" s="13"/>
      <c r="E377" s="128" t="s">
        <v>357</v>
      </c>
      <c r="F377" s="14"/>
      <c r="G377" s="90">
        <v>3000000</v>
      </c>
      <c r="H377" s="152">
        <v>0</v>
      </c>
      <c r="I377" s="154">
        <f t="shared" si="13"/>
        <v>0</v>
      </c>
      <c r="J377" s="169">
        <f t="shared" si="14"/>
        <v>3000000</v>
      </c>
      <c r="L377" s="160"/>
    </row>
    <row r="378" spans="1:12" s="15" customFormat="1" ht="15" customHeight="1" x14ac:dyDescent="0.2">
      <c r="A378" s="92">
        <v>6174</v>
      </c>
      <c r="B378" s="12"/>
      <c r="C378" s="13"/>
      <c r="D378" s="13"/>
      <c r="E378" s="128" t="s">
        <v>358</v>
      </c>
      <c r="F378" s="14"/>
      <c r="G378" s="90">
        <v>10000000</v>
      </c>
      <c r="H378" s="152">
        <v>1934790</v>
      </c>
      <c r="I378" s="154">
        <f t="shared" si="13"/>
        <v>0</v>
      </c>
      <c r="J378" s="169">
        <f t="shared" si="14"/>
        <v>8065210</v>
      </c>
      <c r="L378" s="160"/>
    </row>
    <row r="379" spans="1:12" s="15" customFormat="1" ht="15" customHeight="1" x14ac:dyDescent="0.2">
      <c r="A379" s="92">
        <v>6175</v>
      </c>
      <c r="B379" s="12"/>
      <c r="C379" s="13"/>
      <c r="D379" s="13"/>
      <c r="E379" s="128" t="s">
        <v>388</v>
      </c>
      <c r="F379" s="14"/>
      <c r="G379" s="90">
        <v>0</v>
      </c>
      <c r="H379" s="152">
        <v>2562100</v>
      </c>
      <c r="I379" s="154">
        <f t="shared" si="13"/>
        <v>-2562100</v>
      </c>
      <c r="J379" s="169">
        <f t="shared" si="14"/>
        <v>0</v>
      </c>
      <c r="K379" s="156"/>
    </row>
    <row r="380" spans="1:12" s="15" customFormat="1" ht="15" hidden="1" customHeight="1" x14ac:dyDescent="0.2">
      <c r="A380" s="92"/>
      <c r="B380" s="12"/>
      <c r="C380" s="13"/>
      <c r="D380" s="13"/>
      <c r="E380" s="23" t="s">
        <v>220</v>
      </c>
      <c r="F380" s="14"/>
      <c r="G380" s="90"/>
      <c r="H380" s="152"/>
      <c r="I380" s="154">
        <f t="shared" si="13"/>
        <v>0</v>
      </c>
      <c r="J380" s="169">
        <f t="shared" si="14"/>
        <v>0</v>
      </c>
      <c r="K380" s="156"/>
    </row>
    <row r="381" spans="1:12" s="17" customFormat="1" ht="15" hidden="1" customHeight="1" x14ac:dyDescent="0.2">
      <c r="A381" s="92"/>
      <c r="B381" s="12"/>
      <c r="C381" s="13"/>
      <c r="D381" s="13"/>
      <c r="E381" s="23" t="s">
        <v>85</v>
      </c>
      <c r="F381" s="14"/>
      <c r="G381" s="90"/>
      <c r="H381" s="152"/>
      <c r="I381" s="154">
        <f t="shared" si="13"/>
        <v>0</v>
      </c>
      <c r="J381" s="169">
        <f t="shared" si="14"/>
        <v>0</v>
      </c>
      <c r="K381" s="156"/>
    </row>
    <row r="382" spans="1:12" s="17" customFormat="1" ht="15" hidden="1" customHeight="1" x14ac:dyDescent="0.2">
      <c r="A382" s="92"/>
      <c r="B382" s="12"/>
      <c r="C382" s="13"/>
      <c r="D382" s="13"/>
      <c r="E382" s="23" t="s">
        <v>86</v>
      </c>
      <c r="F382" s="14"/>
      <c r="G382" s="90"/>
      <c r="H382" s="152"/>
      <c r="I382" s="154">
        <f t="shared" si="13"/>
        <v>0</v>
      </c>
      <c r="J382" s="169">
        <f t="shared" si="14"/>
        <v>0</v>
      </c>
      <c r="K382" s="156"/>
    </row>
    <row r="383" spans="1:12" s="17" customFormat="1" ht="15" hidden="1" customHeight="1" x14ac:dyDescent="0.2">
      <c r="A383" s="92"/>
      <c r="B383" s="12"/>
      <c r="C383" s="13"/>
      <c r="D383" s="13"/>
      <c r="E383" s="23" t="s">
        <v>87</v>
      </c>
      <c r="F383" s="14"/>
      <c r="G383" s="90"/>
      <c r="H383" s="152"/>
      <c r="I383" s="154">
        <f t="shared" si="13"/>
        <v>0</v>
      </c>
      <c r="J383" s="169">
        <f t="shared" si="14"/>
        <v>0</v>
      </c>
      <c r="K383" s="156"/>
    </row>
    <row r="384" spans="1:12" s="17" customFormat="1" ht="15" hidden="1" customHeight="1" x14ac:dyDescent="0.2">
      <c r="A384" s="92"/>
      <c r="B384" s="12"/>
      <c r="C384" s="13"/>
      <c r="D384" s="13"/>
      <c r="E384" s="23" t="s">
        <v>88</v>
      </c>
      <c r="F384" s="14"/>
      <c r="G384" s="90"/>
      <c r="H384" s="152"/>
      <c r="I384" s="154">
        <f t="shared" si="13"/>
        <v>0</v>
      </c>
      <c r="J384" s="169">
        <f t="shared" si="14"/>
        <v>0</v>
      </c>
      <c r="K384" s="156"/>
    </row>
    <row r="385" spans="1:11" s="17" customFormat="1" ht="15" hidden="1" customHeight="1" x14ac:dyDescent="0.2">
      <c r="A385" s="92"/>
      <c r="B385" s="72"/>
      <c r="C385" s="13"/>
      <c r="D385" s="13"/>
      <c r="E385" s="23" t="s">
        <v>89</v>
      </c>
      <c r="F385" s="14"/>
      <c r="G385" s="90"/>
      <c r="H385" s="152"/>
      <c r="I385" s="154">
        <f t="shared" si="13"/>
        <v>0</v>
      </c>
      <c r="J385" s="169">
        <f t="shared" si="14"/>
        <v>0</v>
      </c>
      <c r="K385" s="156"/>
    </row>
    <row r="386" spans="1:11" s="17" customFormat="1" ht="15" customHeight="1" x14ac:dyDescent="0.2">
      <c r="A386" s="92">
        <v>6176</v>
      </c>
      <c r="B386" s="72"/>
      <c r="C386" s="73"/>
      <c r="D386" s="73"/>
      <c r="E386" s="153" t="s">
        <v>389</v>
      </c>
      <c r="F386" s="99"/>
      <c r="G386" s="90">
        <v>0</v>
      </c>
      <c r="H386" s="152">
        <v>1178177.51</v>
      </c>
      <c r="I386" s="154">
        <f t="shared" si="13"/>
        <v>-1178177.51</v>
      </c>
      <c r="J386" s="169">
        <f t="shared" si="14"/>
        <v>0</v>
      </c>
      <c r="K386" s="156"/>
    </row>
    <row r="387" spans="1:11" s="17" customFormat="1" ht="15" customHeight="1" x14ac:dyDescent="0.2">
      <c r="A387" s="92">
        <v>6177</v>
      </c>
      <c r="B387" s="72"/>
      <c r="C387" s="73"/>
      <c r="D387" s="73"/>
      <c r="E387" s="153" t="s">
        <v>390</v>
      </c>
      <c r="F387" s="99"/>
      <c r="G387" s="90">
        <v>0</v>
      </c>
      <c r="H387" s="152">
        <v>874017</v>
      </c>
      <c r="I387" s="154">
        <f t="shared" si="13"/>
        <v>-874017</v>
      </c>
      <c r="J387" s="169">
        <f t="shared" si="14"/>
        <v>0</v>
      </c>
      <c r="K387" s="156"/>
    </row>
    <row r="388" spans="1:11" s="17" customFormat="1" ht="15" customHeight="1" x14ac:dyDescent="0.2">
      <c r="A388" s="92">
        <v>6178</v>
      </c>
      <c r="B388" s="72"/>
      <c r="C388" s="73"/>
      <c r="D388" s="73"/>
      <c r="E388" s="153" t="s">
        <v>391</v>
      </c>
      <c r="F388" s="99"/>
      <c r="G388" s="90">
        <v>0</v>
      </c>
      <c r="H388" s="152">
        <v>467117.48</v>
      </c>
      <c r="I388" s="154">
        <f t="shared" si="13"/>
        <v>-467117.48</v>
      </c>
      <c r="J388" s="169">
        <f t="shared" si="14"/>
        <v>0</v>
      </c>
      <c r="K388" s="156"/>
    </row>
    <row r="389" spans="1:11" s="17" customFormat="1" ht="15" customHeight="1" x14ac:dyDescent="0.2">
      <c r="A389" s="92"/>
      <c r="B389" s="72"/>
      <c r="C389" s="73"/>
      <c r="D389" s="73"/>
      <c r="E389" s="153" t="s">
        <v>405</v>
      </c>
      <c r="F389" s="99"/>
      <c r="G389" s="90">
        <v>0</v>
      </c>
      <c r="H389" s="152">
        <v>7155610</v>
      </c>
      <c r="I389" s="154">
        <f t="shared" si="13"/>
        <v>-7155610</v>
      </c>
      <c r="J389" s="169">
        <f t="shared" si="14"/>
        <v>0</v>
      </c>
      <c r="K389" s="156"/>
    </row>
    <row r="390" spans="1:11" s="17" customFormat="1" ht="15" customHeight="1" x14ac:dyDescent="0.2">
      <c r="A390" s="92">
        <v>6179</v>
      </c>
      <c r="B390" s="72"/>
      <c r="C390" s="73"/>
      <c r="D390" s="73"/>
      <c r="E390" s="153" t="s">
        <v>392</v>
      </c>
      <c r="F390" s="99"/>
      <c r="G390" s="90">
        <v>0</v>
      </c>
      <c r="H390" s="152">
        <v>7350418</v>
      </c>
      <c r="I390" s="154">
        <f t="shared" si="13"/>
        <v>-7350418</v>
      </c>
      <c r="J390" s="169">
        <f t="shared" si="14"/>
        <v>0</v>
      </c>
      <c r="K390" s="156"/>
    </row>
    <row r="391" spans="1:11" s="17" customFormat="1" ht="15" customHeight="1" x14ac:dyDescent="0.2">
      <c r="A391" s="92">
        <v>6180</v>
      </c>
      <c r="B391" s="72"/>
      <c r="C391" s="73"/>
      <c r="D391" s="73"/>
      <c r="E391" s="153" t="s">
        <v>393</v>
      </c>
      <c r="F391" s="99"/>
      <c r="G391" s="90">
        <v>0</v>
      </c>
      <c r="H391" s="152">
        <v>2757496</v>
      </c>
      <c r="I391" s="154">
        <f t="shared" ref="I391:I425" si="16">IF(G391&gt;H391,0,G391-H391)</f>
        <v>-2757496</v>
      </c>
      <c r="J391" s="169">
        <f t="shared" ref="J391:J425" si="17">IF(G391&lt;H391,0,G391-H391)</f>
        <v>0</v>
      </c>
      <c r="K391" s="156"/>
    </row>
    <row r="392" spans="1:11" s="17" customFormat="1" ht="15" customHeight="1" x14ac:dyDescent="0.2">
      <c r="A392" s="92">
        <v>6181</v>
      </c>
      <c r="B392" s="72"/>
      <c r="C392" s="73"/>
      <c r="D392" s="73"/>
      <c r="E392" s="153" t="s">
        <v>394</v>
      </c>
      <c r="F392" s="99"/>
      <c r="G392" s="90">
        <v>0</v>
      </c>
      <c r="H392" s="152">
        <v>1596658.05</v>
      </c>
      <c r="I392" s="154">
        <f t="shared" si="16"/>
        <v>-1596658.05</v>
      </c>
      <c r="J392" s="169">
        <f t="shared" si="17"/>
        <v>0</v>
      </c>
      <c r="K392" s="156"/>
    </row>
    <row r="393" spans="1:11" s="17" customFormat="1" ht="15" customHeight="1" x14ac:dyDescent="0.2">
      <c r="A393" s="92">
        <v>6182</v>
      </c>
      <c r="B393" s="72"/>
      <c r="C393" s="73"/>
      <c r="D393" s="73"/>
      <c r="E393" s="153" t="s">
        <v>395</v>
      </c>
      <c r="F393" s="99"/>
      <c r="G393" s="90">
        <v>0</v>
      </c>
      <c r="H393" s="152">
        <v>253650</v>
      </c>
      <c r="I393" s="154">
        <f t="shared" si="16"/>
        <v>-253650</v>
      </c>
      <c r="J393" s="169">
        <f t="shared" si="17"/>
        <v>0</v>
      </c>
      <c r="K393" s="156"/>
    </row>
    <row r="394" spans="1:11" s="17" customFormat="1" ht="15" customHeight="1" x14ac:dyDescent="0.2">
      <c r="A394" s="92">
        <v>6183</v>
      </c>
      <c r="B394" s="72"/>
      <c r="C394" s="73"/>
      <c r="D394" s="73"/>
      <c r="E394" s="153" t="s">
        <v>396</v>
      </c>
      <c r="F394" s="99"/>
      <c r="G394" s="90">
        <v>0</v>
      </c>
      <c r="H394" s="152">
        <v>1289860</v>
      </c>
      <c r="I394" s="154">
        <f t="shared" si="16"/>
        <v>-1289860</v>
      </c>
      <c r="J394" s="169">
        <f t="shared" si="17"/>
        <v>0</v>
      </c>
      <c r="K394" s="156"/>
    </row>
    <row r="395" spans="1:11" s="17" customFormat="1" ht="15" customHeight="1" x14ac:dyDescent="0.2">
      <c r="A395" s="92">
        <v>6184</v>
      </c>
      <c r="B395" s="72"/>
      <c r="C395" s="73"/>
      <c r="D395" s="73"/>
      <c r="E395" s="153" t="s">
        <v>397</v>
      </c>
      <c r="F395" s="99"/>
      <c r="G395" s="90">
        <v>0</v>
      </c>
      <c r="H395" s="152">
        <v>4174572.71</v>
      </c>
      <c r="I395" s="154">
        <f t="shared" si="16"/>
        <v>-4174572.71</v>
      </c>
      <c r="J395" s="169">
        <f t="shared" si="17"/>
        <v>0</v>
      </c>
      <c r="K395" s="156"/>
    </row>
    <row r="396" spans="1:11" s="17" customFormat="1" ht="15" customHeight="1" x14ac:dyDescent="0.2">
      <c r="A396" s="92">
        <v>6185</v>
      </c>
      <c r="B396" s="72"/>
      <c r="C396" s="73"/>
      <c r="D396" s="73"/>
      <c r="E396" s="153" t="s">
        <v>398</v>
      </c>
      <c r="F396" s="99"/>
      <c r="G396" s="90">
        <v>0</v>
      </c>
      <c r="H396" s="152">
        <v>99890</v>
      </c>
      <c r="I396" s="154">
        <f t="shared" si="16"/>
        <v>-99890</v>
      </c>
      <c r="J396" s="169">
        <f t="shared" si="17"/>
        <v>0</v>
      </c>
      <c r="K396" s="156"/>
    </row>
    <row r="397" spans="1:11" s="17" customFormat="1" ht="15" customHeight="1" x14ac:dyDescent="0.2">
      <c r="A397" s="92">
        <v>6186</v>
      </c>
      <c r="B397" s="72"/>
      <c r="C397" s="73"/>
      <c r="D397" s="73"/>
      <c r="E397" s="153" t="s">
        <v>399</v>
      </c>
      <c r="F397" s="99"/>
      <c r="G397" s="90">
        <v>0</v>
      </c>
      <c r="H397" s="152">
        <v>121387.2</v>
      </c>
      <c r="I397" s="154">
        <f t="shared" si="16"/>
        <v>-121387.2</v>
      </c>
      <c r="J397" s="169">
        <f t="shared" si="17"/>
        <v>0</v>
      </c>
      <c r="K397" s="156"/>
    </row>
    <row r="398" spans="1:11" s="17" customFormat="1" ht="15" customHeight="1" x14ac:dyDescent="0.2">
      <c r="A398" s="92">
        <v>6187</v>
      </c>
      <c r="B398" s="72"/>
      <c r="C398" s="73"/>
      <c r="D398" s="73"/>
      <c r="E398" s="153" t="s">
        <v>400</v>
      </c>
      <c r="F398" s="99"/>
      <c r="G398" s="90">
        <v>0</v>
      </c>
      <c r="H398" s="152">
        <v>2420000</v>
      </c>
      <c r="I398" s="154">
        <f t="shared" si="16"/>
        <v>-2420000</v>
      </c>
      <c r="J398" s="169">
        <f t="shared" si="17"/>
        <v>0</v>
      </c>
      <c r="K398" s="156"/>
    </row>
    <row r="399" spans="1:11" s="17" customFormat="1" ht="15" customHeight="1" x14ac:dyDescent="0.2">
      <c r="A399" s="92">
        <v>6188</v>
      </c>
      <c r="B399" s="72"/>
      <c r="C399" s="73"/>
      <c r="D399" s="73"/>
      <c r="E399" s="153" t="s">
        <v>401</v>
      </c>
      <c r="F399" s="99"/>
      <c r="G399" s="90">
        <v>0</v>
      </c>
      <c r="H399" s="152">
        <v>1712325</v>
      </c>
      <c r="I399" s="154">
        <f t="shared" si="16"/>
        <v>-1712325</v>
      </c>
      <c r="J399" s="169">
        <f t="shared" si="17"/>
        <v>0</v>
      </c>
      <c r="K399" s="156"/>
    </row>
    <row r="400" spans="1:11" s="17" customFormat="1" ht="15" customHeight="1" x14ac:dyDescent="0.2">
      <c r="A400" s="92">
        <v>6189</v>
      </c>
      <c r="B400" s="72"/>
      <c r="C400" s="73"/>
      <c r="D400" s="73"/>
      <c r="E400" s="153" t="s">
        <v>403</v>
      </c>
      <c r="F400" s="99"/>
      <c r="G400" s="90">
        <v>0</v>
      </c>
      <c r="H400" s="152">
        <v>599000</v>
      </c>
      <c r="I400" s="154">
        <f t="shared" si="16"/>
        <v>-599000</v>
      </c>
      <c r="J400" s="169">
        <f t="shared" si="17"/>
        <v>0</v>
      </c>
      <c r="K400" s="156"/>
    </row>
    <row r="401" spans="1:12" s="17" customFormat="1" ht="15" customHeight="1" x14ac:dyDescent="0.2">
      <c r="A401" s="92"/>
      <c r="B401" s="83" t="s">
        <v>23</v>
      </c>
      <c r="C401" s="84"/>
      <c r="D401" s="84"/>
      <c r="E401" s="84"/>
      <c r="F401" s="85"/>
      <c r="G401" s="90">
        <f>+G6+G273</f>
        <v>1442211633</v>
      </c>
      <c r="H401" s="110">
        <f>+H6+H273</f>
        <v>1306143632.3400002</v>
      </c>
      <c r="I401" s="154">
        <f t="shared" si="16"/>
        <v>0</v>
      </c>
      <c r="J401" s="169">
        <f t="shared" si="17"/>
        <v>136068000.65999985</v>
      </c>
      <c r="L401" s="160"/>
    </row>
    <row r="402" spans="1:12" s="31" customFormat="1" ht="20.100000000000001" customHeight="1" thickBot="1" x14ac:dyDescent="0.25">
      <c r="A402" s="94"/>
      <c r="B402" s="86" t="s">
        <v>42</v>
      </c>
      <c r="C402" s="87"/>
      <c r="D402" s="87"/>
      <c r="E402" s="87"/>
      <c r="F402" s="85"/>
      <c r="G402" s="90">
        <f>+G133+G311</f>
        <v>1404505023.46</v>
      </c>
      <c r="H402" s="110">
        <f>+H133+H311</f>
        <v>1384219477.0799999</v>
      </c>
      <c r="I402" s="154">
        <f t="shared" si="16"/>
        <v>0</v>
      </c>
      <c r="J402" s="169">
        <f t="shared" si="17"/>
        <v>20285546.380000114</v>
      </c>
    </row>
    <row r="403" spans="1:12" s="31" customFormat="1" ht="20.100000000000001" customHeight="1" thickBot="1" x14ac:dyDescent="0.25">
      <c r="A403" s="94"/>
      <c r="B403" s="33" t="s">
        <v>24</v>
      </c>
      <c r="C403" s="34"/>
      <c r="D403" s="34"/>
      <c r="E403" s="35"/>
      <c r="F403" s="78"/>
      <c r="G403" s="90">
        <f>+G402</f>
        <v>1404505023.46</v>
      </c>
      <c r="H403" s="110">
        <f>+H402</f>
        <v>1384219477.0799999</v>
      </c>
      <c r="I403" s="154">
        <f t="shared" si="16"/>
        <v>0</v>
      </c>
      <c r="J403" s="169">
        <f t="shared" si="17"/>
        <v>20285546.380000114</v>
      </c>
    </row>
    <row r="404" spans="1:12" ht="13.5" thickBot="1" x14ac:dyDescent="0.25">
      <c r="B404" s="36"/>
      <c r="C404" s="36"/>
      <c r="D404" s="36"/>
      <c r="E404" s="36"/>
      <c r="F404" s="36"/>
      <c r="G404" s="90"/>
      <c r="H404" s="151"/>
      <c r="I404" s="154">
        <f t="shared" si="16"/>
        <v>0</v>
      </c>
      <c r="J404" s="169">
        <f t="shared" si="17"/>
        <v>0</v>
      </c>
    </row>
    <row r="405" spans="1:12" s="31" customFormat="1" ht="20.100000000000001" customHeight="1" thickBot="1" x14ac:dyDescent="0.25">
      <c r="A405" s="94"/>
      <c r="B405" s="33" t="s">
        <v>25</v>
      </c>
      <c r="C405" s="34"/>
      <c r="D405" s="34"/>
      <c r="E405" s="34"/>
      <c r="F405" s="34"/>
      <c r="G405" s="90">
        <f>+G401-G402</f>
        <v>37706609.539999962</v>
      </c>
      <c r="H405" s="110">
        <f>+H401-H402</f>
        <v>-78075844.739999771</v>
      </c>
      <c r="I405" s="154">
        <f t="shared" si="16"/>
        <v>0</v>
      </c>
      <c r="J405" s="169">
        <f t="shared" si="17"/>
        <v>115782454.27999973</v>
      </c>
    </row>
    <row r="406" spans="1:12" s="31" customFormat="1" ht="20.100000000000001" customHeight="1" thickBot="1" x14ac:dyDescent="0.25">
      <c r="A406" s="94"/>
      <c r="B406" s="33" t="s">
        <v>26</v>
      </c>
      <c r="C406" s="34"/>
      <c r="D406" s="34"/>
      <c r="E406" s="35"/>
      <c r="F406" s="35"/>
      <c r="G406" s="90">
        <f>+G401-G402+G237</f>
        <v>37706609.539999962</v>
      </c>
      <c r="H406" s="110">
        <f>+H401-H402+H237</f>
        <v>-78075844.739999771</v>
      </c>
      <c r="I406" s="154">
        <f t="shared" si="16"/>
        <v>0</v>
      </c>
      <c r="J406" s="169">
        <f t="shared" si="17"/>
        <v>115782454.27999973</v>
      </c>
    </row>
    <row r="407" spans="1:12" s="38" customFormat="1" ht="14.25" customHeight="1" thickBot="1" x14ac:dyDescent="0.25">
      <c r="A407" s="96"/>
      <c r="B407" s="37"/>
      <c r="C407" s="37"/>
      <c r="D407" s="37"/>
      <c r="E407" s="37"/>
      <c r="F407" s="37"/>
      <c r="G407" s="90"/>
      <c r="H407" s="165"/>
      <c r="I407" s="154">
        <f t="shared" si="16"/>
        <v>0</v>
      </c>
      <c r="J407" s="169">
        <f t="shared" si="17"/>
        <v>0</v>
      </c>
    </row>
    <row r="408" spans="1:12" s="38" customFormat="1" ht="21.75" customHeight="1" thickBot="1" x14ac:dyDescent="0.25">
      <c r="A408" s="96"/>
      <c r="B408" s="39" t="s">
        <v>27</v>
      </c>
      <c r="C408" s="40"/>
      <c r="D408" s="40"/>
      <c r="E408" s="41"/>
      <c r="F408" s="40"/>
      <c r="G408" s="90">
        <f>+G409-G411</f>
        <v>-37706609.539999999</v>
      </c>
      <c r="H408" s="110">
        <f>+H409-H411</f>
        <v>-52593837.969999999</v>
      </c>
      <c r="I408" s="154">
        <f t="shared" si="16"/>
        <v>0</v>
      </c>
      <c r="J408" s="169">
        <f t="shared" si="17"/>
        <v>14887228.43</v>
      </c>
    </row>
    <row r="409" spans="1:12" s="45" customFormat="1" x14ac:dyDescent="0.2">
      <c r="A409" s="94"/>
      <c r="B409" s="42" t="s">
        <v>28</v>
      </c>
      <c r="C409" s="43"/>
      <c r="D409" s="43" t="s">
        <v>29</v>
      </c>
      <c r="E409" s="44"/>
      <c r="F409" s="43"/>
      <c r="G409" s="90">
        <v>0</v>
      </c>
      <c r="H409" s="165"/>
      <c r="I409" s="154">
        <f t="shared" si="16"/>
        <v>0</v>
      </c>
      <c r="J409" s="169">
        <f t="shared" si="17"/>
        <v>0</v>
      </c>
    </row>
    <row r="410" spans="1:12" hidden="1" x14ac:dyDescent="0.2">
      <c r="A410" s="92"/>
      <c r="B410" s="46"/>
      <c r="C410" s="47"/>
      <c r="D410" s="47"/>
      <c r="E410" s="74" t="s">
        <v>177</v>
      </c>
      <c r="F410" s="74"/>
      <c r="G410" s="90"/>
      <c r="H410" s="151"/>
      <c r="I410" s="154">
        <f t="shared" si="16"/>
        <v>0</v>
      </c>
      <c r="J410" s="169">
        <f t="shared" si="17"/>
        <v>0</v>
      </c>
    </row>
    <row r="411" spans="1:12" s="17" customFormat="1" ht="15" customHeight="1" x14ac:dyDescent="0.2">
      <c r="A411" s="92">
        <v>5</v>
      </c>
      <c r="B411" s="46" t="s">
        <v>30</v>
      </c>
      <c r="C411" s="47"/>
      <c r="D411" s="47" t="s">
        <v>31</v>
      </c>
      <c r="E411" s="48"/>
      <c r="F411" s="47"/>
      <c r="G411" s="90">
        <f>SUM(G412:G421)</f>
        <v>37706609.539999999</v>
      </c>
      <c r="H411" s="110">
        <f>SUM(H412:H421)</f>
        <v>52593837.969999999</v>
      </c>
      <c r="I411" s="154">
        <f t="shared" si="16"/>
        <v>-14887228.43</v>
      </c>
      <c r="J411" s="169">
        <f t="shared" si="17"/>
        <v>0</v>
      </c>
    </row>
    <row r="412" spans="1:12" x14ac:dyDescent="0.2">
      <c r="A412" s="97">
        <v>511</v>
      </c>
      <c r="B412" s="46"/>
      <c r="C412" s="47"/>
      <c r="D412" s="47"/>
      <c r="E412" s="82" t="s">
        <v>225</v>
      </c>
      <c r="F412" s="75"/>
      <c r="G412" s="110">
        <v>10239277.5</v>
      </c>
      <c r="H412" s="152">
        <v>25792918.129999999</v>
      </c>
      <c r="I412" s="154">
        <f t="shared" si="16"/>
        <v>-15553640.629999999</v>
      </c>
      <c r="J412" s="169">
        <f t="shared" si="17"/>
        <v>0</v>
      </c>
      <c r="K412" s="106"/>
    </row>
    <row r="413" spans="1:12" x14ac:dyDescent="0.2">
      <c r="A413" s="97">
        <v>512</v>
      </c>
      <c r="B413" s="46"/>
      <c r="C413" s="47"/>
      <c r="D413" s="47"/>
      <c r="E413" s="82" t="s">
        <v>243</v>
      </c>
      <c r="F413" s="75"/>
      <c r="G413" s="103">
        <f>167321.06+623620.83</f>
        <v>790941.8899999999</v>
      </c>
      <c r="H413" s="152">
        <v>1143378.6000000001</v>
      </c>
      <c r="I413" s="154">
        <f t="shared" si="16"/>
        <v>-352436.7100000002</v>
      </c>
      <c r="J413" s="169">
        <f t="shared" si="17"/>
        <v>0</v>
      </c>
      <c r="K413" s="106"/>
    </row>
    <row r="414" spans="1:12" hidden="1" x14ac:dyDescent="0.2">
      <c r="A414" s="97"/>
      <c r="B414" s="46"/>
      <c r="C414" s="47"/>
      <c r="D414" s="47"/>
      <c r="E414" s="82"/>
      <c r="F414" s="75"/>
      <c r="G414" s="90"/>
      <c r="H414" s="152"/>
      <c r="I414" s="154">
        <f t="shared" si="16"/>
        <v>0</v>
      </c>
      <c r="J414" s="169">
        <f t="shared" si="17"/>
        <v>0</v>
      </c>
    </row>
    <row r="415" spans="1:12" hidden="1" x14ac:dyDescent="0.2">
      <c r="A415" s="97"/>
      <c r="B415" s="121"/>
      <c r="C415" s="122"/>
      <c r="D415" s="122"/>
      <c r="E415" s="75"/>
      <c r="F415" s="75"/>
      <c r="G415" s="90"/>
      <c r="H415" s="152"/>
      <c r="I415" s="154">
        <f t="shared" si="16"/>
        <v>0</v>
      </c>
      <c r="J415" s="169">
        <f t="shared" si="17"/>
        <v>0</v>
      </c>
    </row>
    <row r="416" spans="1:12" x14ac:dyDescent="0.2">
      <c r="A416" s="97">
        <f>+A413+1</f>
        <v>513</v>
      </c>
      <c r="B416" s="121"/>
      <c r="C416" s="122"/>
      <c r="D416" s="122"/>
      <c r="E416" s="75" t="s">
        <v>278</v>
      </c>
      <c r="F416" s="75"/>
      <c r="G416" s="90">
        <v>461222.41</v>
      </c>
      <c r="H416" s="152">
        <v>459106.9</v>
      </c>
      <c r="I416" s="154">
        <f t="shared" si="16"/>
        <v>0</v>
      </c>
      <c r="J416" s="169">
        <f t="shared" si="17"/>
        <v>2115.5099999999511</v>
      </c>
      <c r="L416" s="106"/>
    </row>
    <row r="417" spans="1:14" x14ac:dyDescent="0.2">
      <c r="A417" s="97">
        <f>+A416+1</f>
        <v>514</v>
      </c>
      <c r="B417" s="121"/>
      <c r="C417" s="122"/>
      <c r="D417" s="122"/>
      <c r="E417" s="75" t="s">
        <v>279</v>
      </c>
      <c r="F417" s="75"/>
      <c r="G417" s="90">
        <v>4407.2700000000004</v>
      </c>
      <c r="H417" s="152">
        <v>6646.18</v>
      </c>
      <c r="I417" s="154">
        <f t="shared" si="16"/>
        <v>-2238.91</v>
      </c>
      <c r="J417" s="169">
        <f t="shared" si="17"/>
        <v>0</v>
      </c>
      <c r="K417" s="106"/>
    </row>
    <row r="418" spans="1:14" x14ac:dyDescent="0.2">
      <c r="A418" s="97">
        <f t="shared" ref="A418:A419" si="18">+A417+1</f>
        <v>515</v>
      </c>
      <c r="B418" s="121"/>
      <c r="C418" s="122"/>
      <c r="D418" s="122"/>
      <c r="E418" s="75" t="s">
        <v>244</v>
      </c>
      <c r="F418" s="75"/>
      <c r="G418" s="90">
        <v>18553476.289999999</v>
      </c>
      <c r="H418" s="152">
        <v>18795254.710000001</v>
      </c>
      <c r="I418" s="154">
        <f t="shared" si="16"/>
        <v>-241778.42000000179</v>
      </c>
      <c r="J418" s="169">
        <f t="shared" si="17"/>
        <v>0</v>
      </c>
      <c r="K418" s="106"/>
    </row>
    <row r="419" spans="1:14" x14ac:dyDescent="0.2">
      <c r="A419" s="97">
        <f t="shared" si="18"/>
        <v>516</v>
      </c>
      <c r="B419" s="121"/>
      <c r="C419" s="122"/>
      <c r="D419" s="122"/>
      <c r="E419" s="75" t="s">
        <v>280</v>
      </c>
      <c r="F419" s="75"/>
      <c r="G419" s="90">
        <v>573610.14</v>
      </c>
      <c r="H419" s="152">
        <v>506230.27</v>
      </c>
      <c r="I419" s="154">
        <f t="shared" si="16"/>
        <v>0</v>
      </c>
      <c r="J419" s="169">
        <f t="shared" si="17"/>
        <v>67379.87</v>
      </c>
      <c r="L419" s="106"/>
    </row>
    <row r="420" spans="1:14" ht="13.5" thickBot="1" x14ac:dyDescent="0.25">
      <c r="A420" s="97">
        <v>517</v>
      </c>
      <c r="B420" s="121"/>
      <c r="C420" s="122"/>
      <c r="D420" s="122"/>
      <c r="E420" s="75" t="s">
        <v>281</v>
      </c>
      <c r="F420" s="77"/>
      <c r="G420" s="90">
        <v>23496.639999999999</v>
      </c>
      <c r="H420" s="152">
        <v>35401.71</v>
      </c>
      <c r="I420" s="154">
        <f t="shared" si="16"/>
        <v>-11905.07</v>
      </c>
      <c r="J420" s="169">
        <f t="shared" si="17"/>
        <v>0</v>
      </c>
      <c r="K420" s="106"/>
    </row>
    <row r="421" spans="1:14" ht="13.5" thickBot="1" x14ac:dyDescent="0.25">
      <c r="A421" s="97">
        <v>518</v>
      </c>
      <c r="B421" s="76"/>
      <c r="C421" s="76"/>
      <c r="D421" s="76"/>
      <c r="E421" s="77" t="s">
        <v>342</v>
      </c>
      <c r="F421" s="75"/>
      <c r="G421" s="90">
        <v>7060177.4000000004</v>
      </c>
      <c r="H421" s="152">
        <v>5854901.4699999997</v>
      </c>
      <c r="I421" s="154">
        <f t="shared" si="16"/>
        <v>0</v>
      </c>
      <c r="J421" s="169">
        <f t="shared" si="17"/>
        <v>1205275.9300000006</v>
      </c>
      <c r="L421" s="106"/>
    </row>
    <row r="422" spans="1:14" s="50" customFormat="1" ht="12" customHeight="1" thickBot="1" x14ac:dyDescent="0.25">
      <c r="A422" s="97"/>
      <c r="B422" s="49"/>
      <c r="C422" s="49"/>
      <c r="D422" s="49"/>
      <c r="E422" s="49"/>
      <c r="F422" s="49"/>
      <c r="G422" s="90"/>
      <c r="H422" s="152"/>
      <c r="I422" s="154">
        <f t="shared" si="16"/>
        <v>0</v>
      </c>
      <c r="J422" s="169">
        <f t="shared" si="17"/>
        <v>0</v>
      </c>
    </row>
    <row r="423" spans="1:14" s="17" customFormat="1" ht="15" customHeight="1" x14ac:dyDescent="0.2">
      <c r="A423" s="92"/>
      <c r="B423" s="51" t="s">
        <v>32</v>
      </c>
      <c r="C423" s="52"/>
      <c r="D423" s="52"/>
      <c r="E423" s="52"/>
      <c r="F423" s="52"/>
      <c r="G423" s="90">
        <f>+G401+G409</f>
        <v>1442211633</v>
      </c>
      <c r="H423" s="110">
        <f>+H401+H409</f>
        <v>1306143632.3400002</v>
      </c>
      <c r="I423" s="110">
        <f>+I401+I409</f>
        <v>0</v>
      </c>
      <c r="J423" s="110">
        <f>+J401+J409</f>
        <v>136068000.65999985</v>
      </c>
    </row>
    <row r="424" spans="1:14" s="31" customFormat="1" ht="15" customHeight="1" thickBot="1" x14ac:dyDescent="0.25">
      <c r="A424" s="94"/>
      <c r="B424" s="53" t="s">
        <v>33</v>
      </c>
      <c r="C424" s="54"/>
      <c r="D424" s="54"/>
      <c r="E424" s="54"/>
      <c r="F424" s="54"/>
      <c r="G424" s="90">
        <f>+G402+G411</f>
        <v>1442211633</v>
      </c>
      <c r="H424" s="110">
        <f>+H402+H411</f>
        <v>1436813315.05</v>
      </c>
      <c r="I424" s="154">
        <f t="shared" si="16"/>
        <v>0</v>
      </c>
      <c r="J424" s="169">
        <f t="shared" si="17"/>
        <v>5398317.9500000477</v>
      </c>
    </row>
    <row r="425" spans="1:14" s="31" customFormat="1" ht="20.100000000000001" customHeight="1" thickBot="1" x14ac:dyDescent="0.25">
      <c r="A425" s="94"/>
      <c r="B425" s="55" t="s">
        <v>34</v>
      </c>
      <c r="C425" s="56"/>
      <c r="D425" s="56"/>
      <c r="E425" s="57"/>
      <c r="F425" s="57"/>
      <c r="G425" s="149">
        <f>+G423-G424</f>
        <v>0</v>
      </c>
      <c r="H425" s="171">
        <f>+H423-H424</f>
        <v>-130669682.7099998</v>
      </c>
      <c r="I425" s="155">
        <f t="shared" si="16"/>
        <v>0</v>
      </c>
      <c r="J425" s="172">
        <f t="shared" si="17"/>
        <v>130669682.7099998</v>
      </c>
      <c r="K425" s="157"/>
      <c r="L425" s="157"/>
      <c r="N425" s="157"/>
    </row>
    <row r="426" spans="1:14" s="31" customFormat="1" ht="20.100000000000001" hidden="1" customHeight="1" x14ac:dyDescent="0.2">
      <c r="A426" s="94"/>
      <c r="B426" s="1"/>
      <c r="C426" s="1"/>
      <c r="D426" s="1"/>
      <c r="E426" s="1"/>
      <c r="F426" s="1"/>
      <c r="G426" s="113"/>
      <c r="H426" s="173"/>
      <c r="I426" s="173"/>
      <c r="J426" s="173"/>
    </row>
    <row r="427" spans="1:14" ht="9" customHeight="1" x14ac:dyDescent="0.2">
      <c r="A427" s="92"/>
      <c r="B427" s="58"/>
      <c r="C427" s="58"/>
      <c r="D427" s="58"/>
      <c r="E427" s="58"/>
      <c r="F427" s="58"/>
      <c r="G427" s="114"/>
    </row>
    <row r="428" spans="1:14" s="17" customFormat="1" hidden="1" x14ac:dyDescent="0.2">
      <c r="A428" s="92"/>
      <c r="B428" s="59"/>
      <c r="C428" s="59"/>
      <c r="D428" s="59"/>
      <c r="E428" s="59"/>
      <c r="F428" s="59"/>
      <c r="G428" s="115" t="s">
        <v>35</v>
      </c>
      <c r="H428" s="166"/>
      <c r="I428" s="166"/>
      <c r="J428" s="166"/>
    </row>
    <row r="429" spans="1:14" s="62" customFormat="1" hidden="1" x14ac:dyDescent="0.2">
      <c r="A429" s="92"/>
      <c r="B429" s="60"/>
      <c r="C429" s="60"/>
      <c r="D429" s="60"/>
      <c r="E429" s="61" t="s">
        <v>1</v>
      </c>
      <c r="F429" s="61"/>
      <c r="G429" s="116" t="s">
        <v>36</v>
      </c>
      <c r="H429" s="167"/>
      <c r="I429" s="167"/>
      <c r="J429" s="167"/>
    </row>
    <row r="430" spans="1:14" hidden="1" x14ac:dyDescent="0.2">
      <c r="A430" s="92"/>
      <c r="B430" s="60"/>
      <c r="C430" s="60"/>
      <c r="D430" s="60"/>
      <c r="E430" s="60"/>
      <c r="F430" s="60"/>
      <c r="G430" s="114"/>
    </row>
    <row r="431" spans="1:14" hidden="1" x14ac:dyDescent="0.2">
      <c r="A431" s="92"/>
      <c r="B431" s="60"/>
      <c r="C431" s="63"/>
      <c r="D431" s="63"/>
      <c r="E431" s="63"/>
      <c r="F431" s="63"/>
      <c r="G431" s="117"/>
    </row>
    <row r="432" spans="1:14" hidden="1" x14ac:dyDescent="0.2">
      <c r="A432" s="92"/>
      <c r="B432" s="60"/>
      <c r="C432" s="63"/>
      <c r="D432" s="63" t="s">
        <v>37</v>
      </c>
      <c r="E432" s="63"/>
      <c r="F432" s="63"/>
      <c r="G432" s="117"/>
    </row>
    <row r="433" spans="1:12" hidden="1" x14ac:dyDescent="0.2">
      <c r="A433" s="92"/>
      <c r="B433" s="60"/>
      <c r="C433" s="63"/>
      <c r="D433" s="63" t="s">
        <v>14</v>
      </c>
      <c r="E433" s="63"/>
      <c r="F433" s="63"/>
      <c r="G433" s="117"/>
    </row>
    <row r="434" spans="1:12" hidden="1" x14ac:dyDescent="0.2">
      <c r="A434" s="92"/>
      <c r="B434" s="60"/>
      <c r="C434" s="63"/>
      <c r="D434" s="63"/>
      <c r="E434" s="60" t="s">
        <v>38</v>
      </c>
      <c r="F434" s="60"/>
      <c r="G434" s="117"/>
    </row>
    <row r="435" spans="1:12" hidden="1" x14ac:dyDescent="0.2">
      <c r="A435" s="92"/>
      <c r="B435" s="60"/>
      <c r="C435" s="60"/>
      <c r="D435" s="60"/>
      <c r="E435" s="60"/>
      <c r="F435" s="60"/>
      <c r="G435" s="118"/>
    </row>
    <row r="436" spans="1:12" hidden="1" x14ac:dyDescent="0.2">
      <c r="A436" s="92"/>
      <c r="B436" s="60"/>
      <c r="C436" s="60"/>
      <c r="D436" s="60"/>
      <c r="E436" s="60"/>
      <c r="F436" s="60"/>
      <c r="G436" s="91"/>
    </row>
    <row r="437" spans="1:12" hidden="1" x14ac:dyDescent="0.2">
      <c r="A437" s="92"/>
      <c r="B437" s="64"/>
      <c r="C437" s="64"/>
      <c r="D437" s="64"/>
      <c r="E437" s="64" t="s">
        <v>39</v>
      </c>
      <c r="F437" s="64"/>
      <c r="G437" s="119"/>
    </row>
    <row r="438" spans="1:12" s="66" customFormat="1" hidden="1" x14ac:dyDescent="0.2">
      <c r="A438" s="92"/>
      <c r="B438" s="60"/>
      <c r="C438" s="65" t="s">
        <v>9</v>
      </c>
      <c r="D438" s="60"/>
      <c r="E438" s="60" t="s">
        <v>40</v>
      </c>
      <c r="F438" s="60"/>
      <c r="G438" s="91" t="e">
        <f>+#REF!</f>
        <v>#REF!</v>
      </c>
      <c r="H438" s="69"/>
      <c r="I438" s="69"/>
      <c r="J438" s="69"/>
    </row>
    <row r="439" spans="1:12" hidden="1" x14ac:dyDescent="0.2">
      <c r="A439" s="92"/>
      <c r="B439" s="64"/>
      <c r="C439" s="64"/>
      <c r="D439" s="64"/>
      <c r="E439" s="64" t="s">
        <v>41</v>
      </c>
      <c r="F439" s="64"/>
      <c r="G439" s="120" t="e">
        <f>+G437+G438</f>
        <v>#REF!</v>
      </c>
    </row>
    <row r="440" spans="1:12" s="66" customFormat="1" ht="15.95" hidden="1" customHeight="1" x14ac:dyDescent="0.2">
      <c r="A440" s="92"/>
      <c r="B440"/>
      <c r="C440"/>
      <c r="D440"/>
      <c r="E440"/>
      <c r="F440"/>
      <c r="G440" s="91"/>
      <c r="H440" s="69"/>
      <c r="I440" s="69"/>
      <c r="J440" s="69"/>
    </row>
    <row r="441" spans="1:12" s="67" customFormat="1" x14ac:dyDescent="0.2">
      <c r="A441" s="98"/>
      <c r="G441" s="91"/>
      <c r="H441" s="166"/>
      <c r="I441" s="166"/>
      <c r="J441" s="166"/>
    </row>
    <row r="442" spans="1:12" s="67" customFormat="1" x14ac:dyDescent="0.2">
      <c r="A442" s="98"/>
      <c r="C442" s="69"/>
      <c r="D442" s="69"/>
      <c r="E442" s="175"/>
      <c r="F442" s="175"/>
      <c r="G442" s="175"/>
      <c r="H442" s="174"/>
      <c r="I442" s="174"/>
      <c r="J442" s="166"/>
      <c r="K442" s="150"/>
      <c r="L442" s="150"/>
    </row>
    <row r="443" spans="1:12" s="67" customFormat="1" hidden="1" x14ac:dyDescent="0.2">
      <c r="A443" s="98"/>
      <c r="G443" s="68"/>
      <c r="H443" s="166"/>
      <c r="I443" s="166"/>
      <c r="J443" s="166"/>
    </row>
    <row r="444" spans="1:12" s="67" customFormat="1" hidden="1" x14ac:dyDescent="0.2">
      <c r="A444" s="98"/>
      <c r="G444" s="68"/>
      <c r="H444" s="166"/>
      <c r="I444" s="166"/>
      <c r="J444" s="166"/>
    </row>
    <row r="445" spans="1:12" s="67" customFormat="1" hidden="1" x14ac:dyDescent="0.2">
      <c r="A445" s="98"/>
      <c r="G445" s="68"/>
      <c r="H445" s="166"/>
      <c r="I445" s="166"/>
      <c r="J445" s="166"/>
    </row>
    <row r="446" spans="1:12" s="67" customFormat="1" hidden="1" x14ac:dyDescent="0.2">
      <c r="A446" s="98"/>
      <c r="G446" s="68"/>
      <c r="H446" s="166"/>
      <c r="I446" s="166"/>
      <c r="J446" s="166"/>
    </row>
    <row r="447" spans="1:12" s="67" customFormat="1" hidden="1" x14ac:dyDescent="0.2">
      <c r="A447" s="98"/>
      <c r="G447" s="68"/>
      <c r="H447" s="166"/>
      <c r="I447" s="166"/>
      <c r="J447" s="166"/>
    </row>
    <row r="448" spans="1:12" s="67" customFormat="1" hidden="1" x14ac:dyDescent="0.2">
      <c r="A448" s="98"/>
      <c r="G448" s="68"/>
      <c r="H448" s="166"/>
      <c r="I448" s="166"/>
      <c r="J448" s="166"/>
    </row>
    <row r="449" spans="1:12" s="67" customFormat="1" hidden="1" x14ac:dyDescent="0.2">
      <c r="A449" s="98"/>
      <c r="G449" s="68"/>
      <c r="H449" s="166"/>
      <c r="I449" s="166"/>
      <c r="J449" s="166"/>
    </row>
    <row r="450" spans="1:12" s="67" customFormat="1" hidden="1" x14ac:dyDescent="0.2">
      <c r="A450" s="98"/>
      <c r="G450" s="68"/>
      <c r="H450" s="166"/>
      <c r="I450" s="166"/>
      <c r="J450" s="166"/>
    </row>
    <row r="451" spans="1:12" s="67" customFormat="1" hidden="1" x14ac:dyDescent="0.2">
      <c r="A451" s="98"/>
      <c r="G451" s="68"/>
      <c r="H451" s="166"/>
      <c r="I451" s="166"/>
      <c r="J451" s="166"/>
    </row>
    <row r="452" spans="1:12" s="67" customFormat="1" x14ac:dyDescent="0.2">
      <c r="A452" s="98"/>
      <c r="G452" s="68"/>
      <c r="H452" s="174"/>
      <c r="I452" s="174"/>
      <c r="J452" s="174"/>
      <c r="L452" s="150"/>
    </row>
    <row r="453" spans="1:12" s="67" customFormat="1" x14ac:dyDescent="0.2">
      <c r="A453" s="98"/>
      <c r="E453" s="191"/>
      <c r="F453" s="191"/>
      <c r="G453" s="191"/>
      <c r="H453" s="174"/>
      <c r="I453" s="166"/>
      <c r="J453" s="166"/>
    </row>
    <row r="454" spans="1:12" s="67" customFormat="1" x14ac:dyDescent="0.2">
      <c r="A454" s="98"/>
      <c r="E454" s="192"/>
      <c r="F454" s="192"/>
      <c r="G454" s="192"/>
      <c r="H454" s="174"/>
      <c r="I454" s="174"/>
      <c r="J454" s="166"/>
    </row>
    <row r="455" spans="1:12" s="67" customFormat="1" x14ac:dyDescent="0.2">
      <c r="A455" s="98"/>
      <c r="E455" s="192"/>
      <c r="F455" s="192"/>
      <c r="G455" s="192"/>
      <c r="H455" s="166"/>
      <c r="I455" s="166"/>
      <c r="J455" s="166"/>
    </row>
    <row r="456" spans="1:12" s="67" customFormat="1" x14ac:dyDescent="0.2">
      <c r="A456" s="98"/>
      <c r="E456" s="192"/>
      <c r="F456" s="192"/>
      <c r="G456" s="192"/>
      <c r="H456" s="166"/>
      <c r="I456" s="166"/>
      <c r="J456" s="166"/>
      <c r="L456" s="150"/>
    </row>
    <row r="457" spans="1:12" s="67" customFormat="1" x14ac:dyDescent="0.2">
      <c r="A457" s="98"/>
      <c r="E457" s="192"/>
      <c r="F457" s="192"/>
      <c r="G457" s="192"/>
      <c r="H457" s="166"/>
      <c r="I457" s="166"/>
      <c r="J457" s="166"/>
    </row>
    <row r="458" spans="1:12" s="67" customFormat="1" x14ac:dyDescent="0.2">
      <c r="A458" s="98"/>
      <c r="E458" s="192"/>
      <c r="F458" s="192"/>
      <c r="G458" s="192"/>
      <c r="H458" s="166"/>
      <c r="I458" s="166"/>
      <c r="J458" s="166"/>
    </row>
    <row r="459" spans="1:12" s="67" customFormat="1" x14ac:dyDescent="0.2">
      <c r="A459" s="98"/>
      <c r="E459" s="192"/>
      <c r="F459" s="192"/>
      <c r="G459" s="192"/>
      <c r="H459" s="166"/>
      <c r="I459" s="166"/>
      <c r="J459" s="166"/>
    </row>
    <row r="460" spans="1:12" s="67" customFormat="1" x14ac:dyDescent="0.2">
      <c r="A460" s="98"/>
      <c r="E460" s="123"/>
      <c r="F460" s="123"/>
      <c r="G460" s="123"/>
      <c r="H460" s="166"/>
      <c r="I460" s="166"/>
      <c r="J460" s="166"/>
    </row>
    <row r="461" spans="1:12" s="67" customFormat="1" x14ac:dyDescent="0.2">
      <c r="A461" s="98"/>
      <c r="E461" s="123"/>
      <c r="F461" s="123"/>
      <c r="G461" s="123"/>
      <c r="H461" s="166"/>
      <c r="I461" s="166"/>
      <c r="J461" s="166"/>
    </row>
    <row r="462" spans="1:12" s="67" customFormat="1" x14ac:dyDescent="0.2">
      <c r="A462" s="98"/>
      <c r="E462" s="123"/>
      <c r="F462" s="123"/>
      <c r="G462" s="123"/>
      <c r="H462" s="166"/>
      <c r="I462" s="166"/>
      <c r="J462" s="166"/>
    </row>
    <row r="463" spans="1:12" s="67" customFormat="1" x14ac:dyDescent="0.2">
      <c r="A463" s="98"/>
      <c r="E463" s="192"/>
      <c r="F463" s="192"/>
      <c r="G463" s="192"/>
      <c r="H463" s="166"/>
      <c r="I463" s="166"/>
      <c r="J463" s="166"/>
    </row>
    <row r="464" spans="1:12" s="67" customFormat="1" x14ac:dyDescent="0.2">
      <c r="A464" s="98"/>
      <c r="E464" s="192"/>
      <c r="F464" s="192"/>
      <c r="G464" s="192"/>
      <c r="H464" s="166"/>
      <c r="I464" s="166"/>
      <c r="J464" s="166"/>
    </row>
    <row r="465" spans="1:10" s="67" customFormat="1" ht="30.75" customHeight="1" x14ac:dyDescent="0.2">
      <c r="A465" s="98"/>
      <c r="E465" s="192"/>
      <c r="F465" s="192"/>
      <c r="G465" s="192"/>
      <c r="H465" s="166"/>
      <c r="I465" s="166"/>
      <c r="J465" s="166"/>
    </row>
    <row r="466" spans="1:10" s="67" customFormat="1" x14ac:dyDescent="0.2">
      <c r="A466" s="98"/>
      <c r="G466" s="68"/>
      <c r="H466" s="166"/>
      <c r="I466" s="166"/>
      <c r="J466" s="166"/>
    </row>
    <row r="467" spans="1:10" s="67" customFormat="1" ht="30" customHeight="1" x14ac:dyDescent="0.2">
      <c r="A467" s="98"/>
      <c r="E467" s="190"/>
      <c r="F467" s="190"/>
      <c r="G467" s="190"/>
      <c r="H467" s="166"/>
      <c r="I467" s="166"/>
      <c r="J467" s="166"/>
    </row>
    <row r="468" spans="1:10" s="67" customFormat="1" x14ac:dyDescent="0.2">
      <c r="A468" s="98"/>
      <c r="E468" s="70"/>
      <c r="F468" s="70"/>
      <c r="G468" s="71"/>
      <c r="H468" s="166"/>
      <c r="I468" s="166"/>
      <c r="J468" s="166"/>
    </row>
    <row r="469" spans="1:10" s="67" customFormat="1" x14ac:dyDescent="0.2">
      <c r="A469" s="98"/>
      <c r="E469" s="70"/>
      <c r="F469" s="70"/>
      <c r="G469" s="71"/>
      <c r="H469" s="166"/>
      <c r="I469" s="166"/>
      <c r="J469" s="166"/>
    </row>
    <row r="470" spans="1:10" s="67" customFormat="1" x14ac:dyDescent="0.2">
      <c r="A470" s="98"/>
      <c r="E470" s="70"/>
      <c r="F470" s="70"/>
      <c r="G470" s="71"/>
      <c r="H470" s="166"/>
      <c r="I470" s="166"/>
      <c r="J470" s="166"/>
    </row>
    <row r="471" spans="1:10" s="67" customFormat="1" x14ac:dyDescent="0.2">
      <c r="A471" s="98"/>
      <c r="E471" s="70"/>
      <c r="F471" s="70"/>
      <c r="G471" s="71"/>
      <c r="H471" s="166"/>
      <c r="I471" s="166"/>
      <c r="J471" s="166"/>
    </row>
    <row r="472" spans="1:10" s="67" customFormat="1" x14ac:dyDescent="0.2">
      <c r="A472" s="98"/>
      <c r="E472" s="70"/>
      <c r="F472" s="70"/>
      <c r="G472" s="71"/>
      <c r="H472" s="166"/>
      <c r="I472" s="166"/>
      <c r="J472" s="166"/>
    </row>
    <row r="473" spans="1:10" s="67" customFormat="1" x14ac:dyDescent="0.2">
      <c r="A473" s="98"/>
      <c r="G473" s="68"/>
      <c r="H473" s="166"/>
      <c r="I473" s="166"/>
      <c r="J473" s="166"/>
    </row>
    <row r="474" spans="1:10" s="67" customFormat="1" x14ac:dyDescent="0.2">
      <c r="A474" s="98"/>
      <c r="G474" s="68"/>
      <c r="H474" s="166"/>
      <c r="I474" s="166"/>
      <c r="J474" s="166"/>
    </row>
    <row r="475" spans="1:10" s="67" customFormat="1" ht="31.5" customHeight="1" x14ac:dyDescent="0.2">
      <c r="A475" s="98"/>
      <c r="E475" s="190"/>
      <c r="F475" s="190"/>
      <c r="G475" s="190"/>
      <c r="H475" s="166"/>
      <c r="I475" s="166"/>
      <c r="J475" s="166"/>
    </row>
    <row r="476" spans="1:10" s="67" customFormat="1" x14ac:dyDescent="0.2">
      <c r="A476" s="98"/>
      <c r="G476" s="68"/>
      <c r="H476" s="166"/>
      <c r="I476" s="166"/>
      <c r="J476" s="166"/>
    </row>
    <row r="477" spans="1:10" s="67" customFormat="1" x14ac:dyDescent="0.2">
      <c r="A477" s="98"/>
      <c r="G477" s="68"/>
      <c r="H477" s="166"/>
      <c r="I477" s="166"/>
      <c r="J477" s="166"/>
    </row>
    <row r="478" spans="1:10" s="67" customFormat="1" x14ac:dyDescent="0.2">
      <c r="A478" s="98"/>
      <c r="G478" s="68"/>
      <c r="H478" s="166"/>
      <c r="I478" s="166"/>
      <c r="J478" s="166"/>
    </row>
    <row r="479" spans="1:10" s="67" customFormat="1" x14ac:dyDescent="0.2">
      <c r="A479" s="98"/>
      <c r="G479" s="68"/>
      <c r="H479" s="166"/>
      <c r="I479" s="166"/>
      <c r="J479" s="166"/>
    </row>
    <row r="480" spans="1:10" s="67" customFormat="1" x14ac:dyDescent="0.2">
      <c r="A480" s="98"/>
      <c r="G480" s="68"/>
      <c r="H480" s="166"/>
      <c r="I480" s="166"/>
      <c r="J480" s="166"/>
    </row>
    <row r="481" spans="1:10" s="67" customFormat="1" x14ac:dyDescent="0.2">
      <c r="A481" s="98"/>
      <c r="G481" s="68"/>
      <c r="H481" s="166"/>
      <c r="I481" s="166"/>
      <c r="J481" s="166"/>
    </row>
    <row r="482" spans="1:10" s="67" customFormat="1" x14ac:dyDescent="0.2">
      <c r="A482" s="98"/>
      <c r="G482" s="68"/>
      <c r="H482" s="166"/>
      <c r="I482" s="166"/>
      <c r="J482" s="166"/>
    </row>
    <row r="483" spans="1:10" s="67" customFormat="1" x14ac:dyDescent="0.2">
      <c r="A483" s="98"/>
      <c r="G483" s="68"/>
      <c r="H483" s="166"/>
      <c r="I483" s="166"/>
      <c r="J483" s="166"/>
    </row>
    <row r="484" spans="1:10" s="67" customFormat="1" x14ac:dyDescent="0.2">
      <c r="A484" s="98"/>
      <c r="G484" s="68"/>
      <c r="H484" s="166"/>
      <c r="I484" s="166"/>
      <c r="J484" s="166"/>
    </row>
    <row r="485" spans="1:10" s="67" customFormat="1" x14ac:dyDescent="0.2">
      <c r="A485" s="98"/>
      <c r="G485" s="68"/>
      <c r="H485" s="166"/>
      <c r="I485" s="166"/>
      <c r="J485" s="166"/>
    </row>
    <row r="486" spans="1:10" s="67" customFormat="1" x14ac:dyDescent="0.2">
      <c r="A486" s="98"/>
      <c r="G486" s="68"/>
      <c r="H486" s="166"/>
      <c r="I486" s="166"/>
      <c r="J486" s="166"/>
    </row>
    <row r="487" spans="1:10" s="67" customFormat="1" x14ac:dyDescent="0.2">
      <c r="A487" s="98"/>
      <c r="G487" s="68"/>
      <c r="H487" s="166"/>
      <c r="I487" s="166"/>
      <c r="J487" s="166"/>
    </row>
    <row r="488" spans="1:10" s="67" customFormat="1" x14ac:dyDescent="0.2">
      <c r="A488" s="98"/>
      <c r="G488" s="68"/>
      <c r="H488" s="166"/>
      <c r="I488" s="166"/>
      <c r="J488" s="166"/>
    </row>
    <row r="489" spans="1:10" s="67" customFormat="1" x14ac:dyDescent="0.2">
      <c r="A489" s="98"/>
      <c r="G489" s="68"/>
      <c r="H489" s="166"/>
      <c r="I489" s="166"/>
      <c r="J489" s="166"/>
    </row>
    <row r="490" spans="1:10" s="67" customFormat="1" x14ac:dyDescent="0.2">
      <c r="A490" s="98"/>
      <c r="G490" s="68"/>
      <c r="H490" s="166"/>
      <c r="I490" s="166"/>
      <c r="J490" s="166"/>
    </row>
    <row r="491" spans="1:10" s="67" customFormat="1" x14ac:dyDescent="0.2">
      <c r="A491" s="98"/>
      <c r="G491" s="68"/>
      <c r="H491" s="166"/>
      <c r="I491" s="166"/>
      <c r="J491" s="166"/>
    </row>
    <row r="492" spans="1:10" s="67" customFormat="1" x14ac:dyDescent="0.2">
      <c r="A492" s="98"/>
      <c r="G492" s="68"/>
      <c r="H492" s="166"/>
      <c r="I492" s="166"/>
      <c r="J492" s="166"/>
    </row>
    <row r="493" spans="1:10" s="67" customFormat="1" x14ac:dyDescent="0.2">
      <c r="A493" s="98"/>
      <c r="G493" s="68"/>
      <c r="H493" s="166"/>
      <c r="I493" s="166"/>
      <c r="J493" s="166"/>
    </row>
    <row r="494" spans="1:10" s="67" customFormat="1" x14ac:dyDescent="0.2">
      <c r="A494" s="98"/>
      <c r="G494" s="68"/>
      <c r="H494" s="166"/>
      <c r="I494" s="166"/>
      <c r="J494" s="166"/>
    </row>
  </sheetData>
  <mergeCells count="17">
    <mergeCell ref="E467:G467"/>
    <mergeCell ref="E475:G475"/>
    <mergeCell ref="E453:G453"/>
    <mergeCell ref="E454:G454"/>
    <mergeCell ref="E455:G455"/>
    <mergeCell ref="E456:G456"/>
    <mergeCell ref="E457:G457"/>
    <mergeCell ref="E458:G458"/>
    <mergeCell ref="E459:G459"/>
    <mergeCell ref="E463:G463"/>
    <mergeCell ref="E464:G464"/>
    <mergeCell ref="E465:G465"/>
    <mergeCell ref="E442:G442"/>
    <mergeCell ref="B2:G2"/>
    <mergeCell ref="B3:G3"/>
    <mergeCell ref="B4:E5"/>
    <mergeCell ref="F271:F272"/>
  </mergeCells>
  <phoneticPr fontId="0" type="noConversion"/>
  <printOptions horizontalCentered="1"/>
  <pageMargins left="0.43307086614173229" right="0.74803149606299213" top="0.43307086614173229" bottom="0.86614173228346458" header="0" footer="0.6692913385826772"/>
  <pageSetup paperSize="5" scale="75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Esquema AIF_A Completar </vt:lpstr>
      <vt:lpstr>'Esquema AIF_A Completar '!Área_de_impresión</vt:lpstr>
      <vt:lpstr>'Esquema AIF_A Completar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cmanso</dc:creator>
  <cp:lastModifiedBy>Admin</cp:lastModifiedBy>
  <cp:lastPrinted>2018-03-18T14:12:07Z</cp:lastPrinted>
  <dcterms:created xsi:type="dcterms:W3CDTF">2008-11-24T13:02:46Z</dcterms:created>
  <dcterms:modified xsi:type="dcterms:W3CDTF">2024-05-09T15:23:35Z</dcterms:modified>
</cp:coreProperties>
</file>